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21 képviselő-testület\Előterjesztések\10-19\"/>
    </mc:Choice>
  </mc:AlternateContent>
  <bookViews>
    <workbookView xWindow="0" yWindow="0" windowWidth="25200" windowHeight="11985" tabRatio="894" firstSheet="2" activeTab="8"/>
  </bookViews>
  <sheets>
    <sheet name="Ktvetési mérleg - 1. mell." sheetId="128" r:id="rId1"/>
    <sheet name="Műk-felh.mérleg - 2. mell." sheetId="139" r:id="rId2"/>
    <sheet name="Bevétel össz. - 3. mell." sheetId="92" r:id="rId3"/>
    <sheet name="Kiadás össz. - 4. mell." sheetId="134" r:id="rId4"/>
    <sheet name="Beruh.-felúj. (K6-7) - 5. mell." sheetId="97" r:id="rId5"/>
    <sheet name="Pénze.átadás (K5) - 6. mell." sheetId="95" r:id="rId6"/>
    <sheet name="Önkormányzat - 7. mell." sheetId="123" r:id="rId7"/>
    <sheet name="Óvoda - 8. mell." sheetId="132" r:id="rId8"/>
    <sheet name="Létszám - 9. mell." sheetId="141" r:id="rId9"/>
    <sheet name="Címrend - 10. mell." sheetId="140" r:id="rId10"/>
  </sheets>
  <definedNames>
    <definedName name="_xlnm._FilterDatabase" localSheetId="4" hidden="1">'Beruh.-felúj. (K6-7) - 5. mell.'!$A$1:$F$36</definedName>
    <definedName name="_xlnm._FilterDatabase" localSheetId="2" hidden="1">'Bevétel össz. - 3. mell.'!$A$1:$N$61</definedName>
    <definedName name="_xlnm._FilterDatabase" localSheetId="3" hidden="1">'Kiadás össz. - 4. mell.'!$A$1:$N$23</definedName>
    <definedName name="_xlnm._FilterDatabase" localSheetId="0" hidden="1">'Ktvetési mérleg - 1. mell.'!$A$1:$K$36</definedName>
    <definedName name="_xlnm._FilterDatabase" localSheetId="1" hidden="1">'Műk-felh.mérleg - 2. mell.'!$A$1:$J$32</definedName>
    <definedName name="_xlnm._FilterDatabase" localSheetId="7" hidden="1">'Óvoda - 8. mell.'!$A$1:$F$136</definedName>
    <definedName name="_xlnm._FilterDatabase" localSheetId="6" hidden="1">'Önkormányzat - 7. mell.'!$H$2:$AM$133</definedName>
    <definedName name="_xlnm._FilterDatabase" localSheetId="5" hidden="1">'Pénze.átadás (K5) - 6. mell.'!$A$1:$F$28</definedName>
    <definedName name="_xlnm.Print_Titles" localSheetId="6">'Önkormányzat - 7. mell.'!$A:$A,'Önkormányzat - 7. mell.'!$1:$3</definedName>
    <definedName name="_xlnm.Print_Area" localSheetId="4">'Beruh.-felúj. (K6-7) - 5. mell.'!$A$1:$F$44</definedName>
    <definedName name="_xlnm.Print_Area" localSheetId="2">'Bevétel össz. - 3. mell.'!$A$1:$N$61</definedName>
    <definedName name="_xlnm.Print_Area" localSheetId="9">'Címrend - 10. mell.'!$A$1:$C$8</definedName>
    <definedName name="_xlnm.Print_Area" localSheetId="3">'Kiadás össz. - 4. mell.'!$A$1:$N$27</definedName>
    <definedName name="_xlnm.Print_Area" localSheetId="0">'Ktvetési mérleg - 1. mell.'!$A$1:$J$36</definedName>
    <definedName name="_xlnm.Print_Area" localSheetId="8">'Létszám - 9. mell.'!$A$1:$G$13</definedName>
    <definedName name="_xlnm.Print_Area" localSheetId="1">'Műk-felh.mérleg - 2. mell.'!$A$1:$J$32</definedName>
    <definedName name="_xlnm.Print_Area" localSheetId="7">'Óvoda - 8. mell.'!$A$1:$F$136</definedName>
    <definedName name="_xlnm.Print_Area" localSheetId="6">'Önkormányzat - 7. mell.'!$A$1:$AL$133</definedName>
    <definedName name="_xlnm.Print_Area" localSheetId="5">'Pénze.átadás (K5) - 6. mell.'!$A$1:$F$28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140" l="1"/>
  <c r="C6" i="140"/>
  <c r="F99" i="123" l="1"/>
  <c r="D9" i="141"/>
  <c r="G9" i="141"/>
  <c r="G12" i="141"/>
  <c r="G11" i="141"/>
  <c r="G10" i="141"/>
  <c r="G8" i="141"/>
  <c r="G7" i="141"/>
  <c r="F6" i="141"/>
  <c r="F13" i="141" s="1"/>
  <c r="E6" i="141"/>
  <c r="E13" i="141" s="1"/>
  <c r="G6" i="141" l="1"/>
  <c r="G13" i="141" s="1"/>
  <c r="I27" i="139"/>
  <c r="H27" i="139"/>
  <c r="I28" i="139"/>
  <c r="H28" i="139"/>
  <c r="J28" i="139" s="1"/>
  <c r="D28" i="139"/>
  <c r="C28" i="139"/>
  <c r="I35" i="128"/>
  <c r="I34" i="128"/>
  <c r="H35" i="128"/>
  <c r="H34" i="128"/>
  <c r="D34" i="128"/>
  <c r="C34" i="128"/>
  <c r="K25" i="134"/>
  <c r="J25" i="134"/>
  <c r="I25" i="134"/>
  <c r="H25" i="134"/>
  <c r="G25" i="134"/>
  <c r="F25" i="134"/>
  <c r="E25" i="134"/>
  <c r="D25" i="134"/>
  <c r="C25" i="134"/>
  <c r="K23" i="134"/>
  <c r="J23" i="134"/>
  <c r="I23" i="134"/>
  <c r="H23" i="134"/>
  <c r="G23" i="134"/>
  <c r="F23" i="134"/>
  <c r="E23" i="134"/>
  <c r="D23" i="134"/>
  <c r="C23" i="134"/>
  <c r="K61" i="92"/>
  <c r="J61" i="92"/>
  <c r="I61" i="92"/>
  <c r="G61" i="92"/>
  <c r="D61" i="92"/>
  <c r="K59" i="92"/>
  <c r="J59" i="92"/>
  <c r="I59" i="92"/>
  <c r="G59" i="92"/>
  <c r="D59" i="92"/>
  <c r="J27" i="139" l="1"/>
  <c r="E34" i="128"/>
  <c r="F95" i="123"/>
  <c r="I18" i="92" l="1"/>
  <c r="I19" i="92" s="1"/>
  <c r="F18" i="92"/>
  <c r="F19" i="92" s="1"/>
  <c r="L18" i="92"/>
  <c r="F20" i="97" l="1"/>
  <c r="D61" i="123"/>
  <c r="D60" i="123"/>
  <c r="D59" i="123"/>
  <c r="D58" i="123"/>
  <c r="C61" i="123"/>
  <c r="C60" i="123"/>
  <c r="F8" i="95"/>
  <c r="C59" i="123"/>
  <c r="F18" i="95"/>
  <c r="E21" i="95" l="1"/>
  <c r="I31" i="139" l="1"/>
  <c r="D14" i="139"/>
  <c r="J57" i="92"/>
  <c r="J60" i="92"/>
  <c r="J56" i="92"/>
  <c r="J55" i="92"/>
  <c r="J54" i="92"/>
  <c r="J51" i="92"/>
  <c r="J50" i="92"/>
  <c r="J49" i="92"/>
  <c r="J47" i="92"/>
  <c r="J46" i="92"/>
  <c r="J45" i="92"/>
  <c r="J48" i="92" s="1"/>
  <c r="J43" i="92"/>
  <c r="J42" i="92"/>
  <c r="J44" i="92" s="1"/>
  <c r="J41" i="92"/>
  <c r="J39" i="92"/>
  <c r="J38" i="92"/>
  <c r="J37" i="92"/>
  <c r="J36" i="92"/>
  <c r="J35" i="92"/>
  <c r="J34" i="92"/>
  <c r="J33" i="92"/>
  <c r="J32" i="92"/>
  <c r="J31" i="92"/>
  <c r="J40" i="92" s="1"/>
  <c r="J29" i="92"/>
  <c r="J28" i="92"/>
  <c r="J27" i="92"/>
  <c r="J26" i="92"/>
  <c r="J25" i="92"/>
  <c r="J24" i="92"/>
  <c r="J23" i="92"/>
  <c r="J22" i="92"/>
  <c r="J21" i="92"/>
  <c r="J17" i="92"/>
  <c r="J13" i="92"/>
  <c r="J12" i="92"/>
  <c r="J14" i="92" s="1"/>
  <c r="J11" i="92"/>
  <c r="J9" i="92"/>
  <c r="J8" i="92"/>
  <c r="J7" i="92"/>
  <c r="J6" i="92"/>
  <c r="J5" i="92"/>
  <c r="J4" i="92"/>
  <c r="J52" i="92"/>
  <c r="J16" i="92"/>
  <c r="I16" i="92"/>
  <c r="G57" i="92"/>
  <c r="F57" i="92"/>
  <c r="G60" i="92"/>
  <c r="F60" i="92"/>
  <c r="G56" i="92"/>
  <c r="F56" i="92"/>
  <c r="G55" i="92"/>
  <c r="F55" i="92"/>
  <c r="G54" i="92"/>
  <c r="G58" i="92" s="1"/>
  <c r="F54" i="92"/>
  <c r="G51" i="92"/>
  <c r="F51" i="92"/>
  <c r="G50" i="92"/>
  <c r="F50" i="92"/>
  <c r="G49" i="92"/>
  <c r="G52" i="92" s="1"/>
  <c r="F49" i="92"/>
  <c r="F52" i="92" s="1"/>
  <c r="G47" i="92"/>
  <c r="F47" i="92"/>
  <c r="G46" i="92"/>
  <c r="F46" i="92"/>
  <c r="G45" i="92"/>
  <c r="G48" i="92" s="1"/>
  <c r="F45" i="92"/>
  <c r="G43" i="92"/>
  <c r="F43" i="92"/>
  <c r="G42" i="92"/>
  <c r="F42" i="92"/>
  <c r="G41" i="92"/>
  <c r="G44" i="92" s="1"/>
  <c r="F41" i="92"/>
  <c r="G39" i="92"/>
  <c r="F39" i="92"/>
  <c r="G38" i="92"/>
  <c r="F38" i="92"/>
  <c r="G37" i="92"/>
  <c r="F37" i="92"/>
  <c r="G36" i="92"/>
  <c r="F36" i="92"/>
  <c r="G35" i="92"/>
  <c r="F35" i="92"/>
  <c r="G34" i="92"/>
  <c r="F34" i="92"/>
  <c r="G33" i="92"/>
  <c r="F33" i="92"/>
  <c r="G32" i="92"/>
  <c r="F32" i="92"/>
  <c r="G31" i="92"/>
  <c r="F31" i="92"/>
  <c r="G29" i="92"/>
  <c r="F29" i="92"/>
  <c r="G28" i="92"/>
  <c r="F28" i="92"/>
  <c r="G27" i="92"/>
  <c r="F27" i="92"/>
  <c r="G26" i="92"/>
  <c r="F26" i="92"/>
  <c r="G25" i="92"/>
  <c r="F25" i="92"/>
  <c r="G24" i="92"/>
  <c r="F24" i="92"/>
  <c r="G23" i="92"/>
  <c r="F23" i="92"/>
  <c r="G22" i="92"/>
  <c r="F22" i="92"/>
  <c r="G21" i="92"/>
  <c r="F21" i="92"/>
  <c r="G17" i="92"/>
  <c r="G13" i="92"/>
  <c r="F13" i="92"/>
  <c r="G12" i="92"/>
  <c r="F12" i="92"/>
  <c r="G11" i="92"/>
  <c r="F11" i="92"/>
  <c r="F14" i="92" s="1"/>
  <c r="G9" i="92"/>
  <c r="F9" i="92"/>
  <c r="G8" i="92"/>
  <c r="F8" i="92"/>
  <c r="G7" i="92"/>
  <c r="F7" i="92"/>
  <c r="G6" i="92"/>
  <c r="F6" i="92"/>
  <c r="G5" i="92"/>
  <c r="F5" i="92"/>
  <c r="G4" i="92"/>
  <c r="G10" i="92" s="1"/>
  <c r="F4" i="92"/>
  <c r="G30" i="92"/>
  <c r="G16" i="92"/>
  <c r="G14" i="92"/>
  <c r="F10" i="92"/>
  <c r="D57" i="92"/>
  <c r="D60" i="92"/>
  <c r="D56" i="92"/>
  <c r="D55" i="92"/>
  <c r="D54" i="92"/>
  <c r="D51" i="92"/>
  <c r="D50" i="92"/>
  <c r="D49" i="92"/>
  <c r="D47" i="92"/>
  <c r="D46" i="92"/>
  <c r="D45" i="92"/>
  <c r="D43" i="92"/>
  <c r="D42" i="92"/>
  <c r="D41" i="92"/>
  <c r="D39" i="92"/>
  <c r="D38" i="92"/>
  <c r="D37" i="92"/>
  <c r="D36" i="92"/>
  <c r="D35" i="92"/>
  <c r="D34" i="92"/>
  <c r="D33" i="92"/>
  <c r="D32" i="92"/>
  <c r="D31" i="92"/>
  <c r="D29" i="92"/>
  <c r="D28" i="92"/>
  <c r="D27" i="92"/>
  <c r="D26" i="92"/>
  <c r="D25" i="92"/>
  <c r="D24" i="92"/>
  <c r="D23" i="92"/>
  <c r="D22" i="92"/>
  <c r="D21" i="92"/>
  <c r="D17" i="92"/>
  <c r="D13" i="92"/>
  <c r="D12" i="92"/>
  <c r="D11" i="92"/>
  <c r="D9" i="92"/>
  <c r="D8" i="92"/>
  <c r="D7" i="92"/>
  <c r="D6" i="92"/>
  <c r="D5" i="92"/>
  <c r="D4" i="92"/>
  <c r="D16" i="92"/>
  <c r="C17" i="92"/>
  <c r="C57" i="92"/>
  <c r="E57" i="92" s="1"/>
  <c r="C60" i="92"/>
  <c r="C56" i="92"/>
  <c r="E56" i="92" s="1"/>
  <c r="C32" i="128" s="1"/>
  <c r="C27" i="139" s="1"/>
  <c r="C55" i="92"/>
  <c r="C54" i="92"/>
  <c r="E54" i="92" s="1"/>
  <c r="C30" i="128" s="1"/>
  <c r="C25" i="139" s="1"/>
  <c r="C51" i="92"/>
  <c r="C50" i="92"/>
  <c r="E50" i="92" s="1"/>
  <c r="C26" i="128" s="1"/>
  <c r="C22" i="139" s="1"/>
  <c r="C49" i="92"/>
  <c r="C47" i="92"/>
  <c r="E47" i="92" s="1"/>
  <c r="C23" i="128" s="1"/>
  <c r="C10" i="139" s="1"/>
  <c r="C46" i="92"/>
  <c r="C45" i="92"/>
  <c r="E45" i="92" s="1"/>
  <c r="C21" i="128" s="1"/>
  <c r="C8" i="139" s="1"/>
  <c r="C43" i="92"/>
  <c r="C42" i="92"/>
  <c r="E42" i="92" s="1"/>
  <c r="C41" i="92"/>
  <c r="C39" i="92"/>
  <c r="E39" i="92" s="1"/>
  <c r="C38" i="92"/>
  <c r="C37" i="92"/>
  <c r="E37" i="92" s="1"/>
  <c r="C36" i="92"/>
  <c r="C35" i="92"/>
  <c r="E35" i="92" s="1"/>
  <c r="C34" i="92"/>
  <c r="C33" i="92"/>
  <c r="E33" i="92" s="1"/>
  <c r="C32" i="92"/>
  <c r="E32" i="92" s="1"/>
  <c r="C31" i="92"/>
  <c r="E31" i="92" s="1"/>
  <c r="C29" i="92"/>
  <c r="C28" i="92"/>
  <c r="E28" i="92" s="1"/>
  <c r="C16" i="128" s="1"/>
  <c r="C27" i="92"/>
  <c r="C26" i="92"/>
  <c r="E26" i="92" s="1"/>
  <c r="C14" i="128" s="1"/>
  <c r="C25" i="92"/>
  <c r="C24" i="92"/>
  <c r="E24" i="92" s="1"/>
  <c r="C12" i="128" s="1"/>
  <c r="C23" i="92"/>
  <c r="C22" i="92"/>
  <c r="E22" i="92" s="1"/>
  <c r="C10" i="128" s="1"/>
  <c r="C21" i="92"/>
  <c r="C16" i="92"/>
  <c r="C13" i="92"/>
  <c r="C12" i="92"/>
  <c r="E12" i="92" s="1"/>
  <c r="C11" i="92"/>
  <c r="C9" i="92"/>
  <c r="E9" i="92" s="1"/>
  <c r="C8" i="92"/>
  <c r="E8" i="92" s="1"/>
  <c r="C7" i="92"/>
  <c r="E7" i="92" s="1"/>
  <c r="C6" i="92"/>
  <c r="C5" i="92"/>
  <c r="E5" i="92" s="1"/>
  <c r="C4" i="92"/>
  <c r="J24" i="134"/>
  <c r="J22" i="134"/>
  <c r="J20" i="134"/>
  <c r="J18" i="134"/>
  <c r="J17" i="134"/>
  <c r="J16" i="134"/>
  <c r="J15" i="134"/>
  <c r="J14" i="134"/>
  <c r="J13" i="134"/>
  <c r="J11" i="134"/>
  <c r="J10" i="134"/>
  <c r="J9" i="134"/>
  <c r="J8" i="134"/>
  <c r="J7" i="134"/>
  <c r="G24" i="134"/>
  <c r="G22" i="134"/>
  <c r="G20" i="134"/>
  <c r="G18" i="134"/>
  <c r="G17" i="134"/>
  <c r="G16" i="134"/>
  <c r="G15" i="134"/>
  <c r="G14" i="134"/>
  <c r="G13" i="134"/>
  <c r="G11" i="134"/>
  <c r="G10" i="134"/>
  <c r="G9" i="134"/>
  <c r="G8" i="134"/>
  <c r="G7" i="134"/>
  <c r="F24" i="134"/>
  <c r="F22" i="134"/>
  <c r="H22" i="134" s="1"/>
  <c r="I30" i="128" s="1"/>
  <c r="F20" i="134"/>
  <c r="F18" i="134"/>
  <c r="H18" i="134" s="1"/>
  <c r="I19" i="128" s="1"/>
  <c r="I23" i="139" s="1"/>
  <c r="F17" i="134"/>
  <c r="F16" i="134"/>
  <c r="H16" i="134" s="1"/>
  <c r="I17" i="128" s="1"/>
  <c r="I21" i="139" s="1"/>
  <c r="F15" i="134"/>
  <c r="F14" i="134"/>
  <c r="F13" i="134"/>
  <c r="H13" i="134" s="1"/>
  <c r="I14" i="128" s="1"/>
  <c r="I18" i="139" s="1"/>
  <c r="F11" i="134"/>
  <c r="H11" i="134" s="1"/>
  <c r="I11" i="128" s="1"/>
  <c r="I10" i="139" s="1"/>
  <c r="F10" i="134"/>
  <c r="H10" i="134" s="1"/>
  <c r="I10" i="128" s="1"/>
  <c r="I9" i="139" s="1"/>
  <c r="F9" i="134"/>
  <c r="H9" i="134" s="1"/>
  <c r="I9" i="128" s="1"/>
  <c r="F7" i="134"/>
  <c r="H7" i="134" s="1"/>
  <c r="I7" i="128" s="1"/>
  <c r="I6" i="139" s="1"/>
  <c r="D24" i="134"/>
  <c r="D22" i="134"/>
  <c r="D20" i="134"/>
  <c r="D18" i="134"/>
  <c r="D17" i="134"/>
  <c r="D16" i="134"/>
  <c r="D15" i="134"/>
  <c r="D14" i="134"/>
  <c r="D13" i="134"/>
  <c r="D11" i="134"/>
  <c r="D10" i="134"/>
  <c r="D9" i="134"/>
  <c r="D8" i="134"/>
  <c r="D7" i="134"/>
  <c r="C24" i="134"/>
  <c r="C22" i="134"/>
  <c r="E22" i="134" s="1"/>
  <c r="H30" i="128" s="1"/>
  <c r="C20" i="134"/>
  <c r="E20" i="134" s="1"/>
  <c r="H28" i="128" s="1"/>
  <c r="H12" i="139" s="1"/>
  <c r="C18" i="134"/>
  <c r="E18" i="134" s="1"/>
  <c r="H19" i="128" s="1"/>
  <c r="H23" i="139" s="1"/>
  <c r="C17" i="134"/>
  <c r="E17" i="134" s="1"/>
  <c r="H18" i="128" s="1"/>
  <c r="H22" i="139" s="1"/>
  <c r="C16" i="134"/>
  <c r="E16" i="134" s="1"/>
  <c r="H17" i="128" s="1"/>
  <c r="H21" i="139" s="1"/>
  <c r="C15" i="134"/>
  <c r="E15" i="134" s="1"/>
  <c r="H16" i="128" s="1"/>
  <c r="H20" i="139" s="1"/>
  <c r="C14" i="134"/>
  <c r="E14" i="134" s="1"/>
  <c r="H15" i="128" s="1"/>
  <c r="H19" i="139" s="1"/>
  <c r="C13" i="134"/>
  <c r="E13" i="134" s="1"/>
  <c r="H14" i="128" s="1"/>
  <c r="H18" i="139" s="1"/>
  <c r="C11" i="134"/>
  <c r="E11" i="134" s="1"/>
  <c r="H11" i="128" s="1"/>
  <c r="H10" i="139" s="1"/>
  <c r="C10" i="134"/>
  <c r="E10" i="134" s="1"/>
  <c r="H10" i="128" s="1"/>
  <c r="H9" i="139" s="1"/>
  <c r="C7" i="134"/>
  <c r="E7" i="134" s="1"/>
  <c r="H7" i="128" s="1"/>
  <c r="H6" i="139" s="1"/>
  <c r="E24" i="134" l="1"/>
  <c r="F19" i="134"/>
  <c r="J19" i="134"/>
  <c r="E51" i="92"/>
  <c r="H4" i="92"/>
  <c r="H5" i="92"/>
  <c r="H6" i="92"/>
  <c r="H7" i="92"/>
  <c r="H8" i="92"/>
  <c r="H9" i="92"/>
  <c r="H12" i="92"/>
  <c r="H13" i="92"/>
  <c r="M59" i="92"/>
  <c r="E23" i="92"/>
  <c r="C11" i="128" s="1"/>
  <c r="E41" i="92"/>
  <c r="G40" i="92"/>
  <c r="H31" i="92"/>
  <c r="H33" i="92"/>
  <c r="H34" i="92"/>
  <c r="H35" i="92"/>
  <c r="H36" i="92"/>
  <c r="H38" i="92"/>
  <c r="H39" i="92"/>
  <c r="H45" i="92"/>
  <c r="D21" i="128" s="1"/>
  <c r="D8" i="139" s="1"/>
  <c r="H47" i="92"/>
  <c r="D23" i="128" s="1"/>
  <c r="D10" i="139" s="1"/>
  <c r="H60" i="92"/>
  <c r="H57" i="92"/>
  <c r="J10" i="92"/>
  <c r="J15" i="92" s="1"/>
  <c r="J58" i="92"/>
  <c r="H54" i="92"/>
  <c r="D30" i="128" s="1"/>
  <c r="D25" i="139" s="1"/>
  <c r="H55" i="92"/>
  <c r="D31" i="128" s="1"/>
  <c r="D26" i="139" s="1"/>
  <c r="H56" i="92"/>
  <c r="D32" i="128" s="1"/>
  <c r="D27" i="139" s="1"/>
  <c r="H50" i="92"/>
  <c r="D26" i="128" s="1"/>
  <c r="D22" i="139" s="1"/>
  <c r="H51" i="92"/>
  <c r="H41" i="92"/>
  <c r="H42" i="92"/>
  <c r="H43" i="92"/>
  <c r="H37" i="92"/>
  <c r="H21" i="92"/>
  <c r="D9" i="128" s="1"/>
  <c r="H22" i="92"/>
  <c r="D10" i="128" s="1"/>
  <c r="H23" i="92"/>
  <c r="D11" i="128" s="1"/>
  <c r="H24" i="92"/>
  <c r="D12" i="128" s="1"/>
  <c r="H25" i="92"/>
  <c r="D13" i="128" s="1"/>
  <c r="H26" i="92"/>
  <c r="D14" i="128" s="1"/>
  <c r="H27" i="92"/>
  <c r="D15" i="128" s="1"/>
  <c r="H28" i="92"/>
  <c r="D16" i="128" s="1"/>
  <c r="H29" i="92"/>
  <c r="D17" i="128" s="1"/>
  <c r="E17" i="92"/>
  <c r="D19" i="134"/>
  <c r="D10" i="92"/>
  <c r="E6" i="92"/>
  <c r="E13" i="92"/>
  <c r="E25" i="92"/>
  <c r="C13" i="128" s="1"/>
  <c r="E34" i="92"/>
  <c r="E36" i="92"/>
  <c r="E38" i="92"/>
  <c r="D44" i="92"/>
  <c r="E43" i="92"/>
  <c r="E46" i="92"/>
  <c r="C22" i="128" s="1"/>
  <c r="C9" i="139" s="1"/>
  <c r="E60" i="92"/>
  <c r="F44" i="92"/>
  <c r="H11" i="92"/>
  <c r="H49" i="92"/>
  <c r="D25" i="128" s="1"/>
  <c r="F30" i="92"/>
  <c r="E27" i="92"/>
  <c r="C15" i="128" s="1"/>
  <c r="E29" i="92"/>
  <c r="C17" i="128" s="1"/>
  <c r="I8" i="139"/>
  <c r="H14" i="134"/>
  <c r="I15" i="128" s="1"/>
  <c r="I19" i="139" s="1"/>
  <c r="E11" i="92"/>
  <c r="D14" i="92"/>
  <c r="D15" i="92" s="1"/>
  <c r="D30" i="92"/>
  <c r="E21" i="92"/>
  <c r="C9" i="128" s="1"/>
  <c r="D52" i="92"/>
  <c r="E49" i="92"/>
  <c r="C25" i="128" s="1"/>
  <c r="C21" i="139" s="1"/>
  <c r="D58" i="92"/>
  <c r="E55" i="92"/>
  <c r="C31" i="128" s="1"/>
  <c r="C26" i="139" s="1"/>
  <c r="E4" i="92"/>
  <c r="H15" i="134"/>
  <c r="I16" i="128" s="1"/>
  <c r="H17" i="134"/>
  <c r="I18" i="128" s="1"/>
  <c r="I22" i="139" s="1"/>
  <c r="H20" i="134"/>
  <c r="I28" i="128" s="1"/>
  <c r="I12" i="139" s="1"/>
  <c r="I14" i="139" s="1"/>
  <c r="H24" i="134"/>
  <c r="I29" i="139" s="1"/>
  <c r="G19" i="134"/>
  <c r="H17" i="92"/>
  <c r="F40" i="92"/>
  <c r="F48" i="92"/>
  <c r="F58" i="92"/>
  <c r="H32" i="92"/>
  <c r="H46" i="92"/>
  <c r="D22" i="128" s="1"/>
  <c r="D9" i="139" s="1"/>
  <c r="D40" i="92"/>
  <c r="D48" i="92"/>
  <c r="K16" i="92"/>
  <c r="J30" i="92"/>
  <c r="G15" i="92"/>
  <c r="F15" i="92"/>
  <c r="E19" i="134"/>
  <c r="E11" i="95"/>
  <c r="D11" i="95"/>
  <c r="C11" i="95"/>
  <c r="C58" i="123" s="1"/>
  <c r="C9" i="134" s="1"/>
  <c r="E9" i="134" s="1"/>
  <c r="H9" i="128" s="1"/>
  <c r="H8" i="139" s="1"/>
  <c r="F10" i="95"/>
  <c r="F7" i="95"/>
  <c r="C27" i="128" l="1"/>
  <c r="C23" i="139" s="1"/>
  <c r="D27" i="128"/>
  <c r="D23" i="139" s="1"/>
  <c r="D28" i="128"/>
  <c r="D29" i="139"/>
  <c r="D21" i="139"/>
  <c r="D18" i="128"/>
  <c r="D6" i="139" s="1"/>
  <c r="D24" i="139"/>
  <c r="D24" i="128"/>
  <c r="H19" i="134"/>
  <c r="D11" i="139"/>
  <c r="I20" i="128"/>
  <c r="I20" i="139"/>
  <c r="I24" i="139" s="1"/>
  <c r="I30" i="139" s="1"/>
  <c r="C6" i="141"/>
  <c r="D8" i="141"/>
  <c r="F89" i="132"/>
  <c r="F88" i="132"/>
  <c r="F78" i="132"/>
  <c r="E73" i="132"/>
  <c r="D73" i="132"/>
  <c r="C73" i="132"/>
  <c r="AI26" i="123"/>
  <c r="AH26" i="123"/>
  <c r="AG26" i="123"/>
  <c r="AF26" i="123"/>
  <c r="AE26" i="123"/>
  <c r="AD26" i="123"/>
  <c r="AC26" i="123"/>
  <c r="AB26" i="123"/>
  <c r="AA26" i="123"/>
  <c r="Z26" i="123"/>
  <c r="Y26" i="123"/>
  <c r="X26" i="123"/>
  <c r="W26" i="123"/>
  <c r="V26" i="123"/>
  <c r="U26" i="123"/>
  <c r="T26" i="123"/>
  <c r="S26" i="123"/>
  <c r="R26" i="123"/>
  <c r="Q26" i="123"/>
  <c r="P26" i="123"/>
  <c r="O26" i="123"/>
  <c r="N26" i="123"/>
  <c r="M26" i="123"/>
  <c r="L26" i="123"/>
  <c r="K26" i="123"/>
  <c r="J26" i="123"/>
  <c r="I26" i="123"/>
  <c r="H26" i="123"/>
  <c r="D26" i="123"/>
  <c r="C26" i="123"/>
  <c r="AL25" i="123"/>
  <c r="E25" i="123" s="1"/>
  <c r="F25" i="123" s="1"/>
  <c r="C33" i="132"/>
  <c r="F73" i="132" l="1"/>
  <c r="AG132" i="123" l="1"/>
  <c r="AG125" i="123"/>
  <c r="AG121" i="123"/>
  <c r="AG117" i="123"/>
  <c r="AG113" i="123"/>
  <c r="AG102" i="123"/>
  <c r="AG98" i="123"/>
  <c r="AG94" i="123"/>
  <c r="AG90" i="123"/>
  <c r="AG86" i="123"/>
  <c r="AG82" i="123"/>
  <c r="AG73" i="123"/>
  <c r="AG69" i="123"/>
  <c r="AG62" i="123"/>
  <c r="AG54" i="123"/>
  <c r="AG49" i="123"/>
  <c r="AG46" i="123"/>
  <c r="AG38" i="123"/>
  <c r="AG33" i="123"/>
  <c r="AG21" i="123"/>
  <c r="AG16" i="123"/>
  <c r="AG12" i="123"/>
  <c r="AF132" i="123"/>
  <c r="AF125" i="123"/>
  <c r="AF121" i="123"/>
  <c r="AF117" i="123"/>
  <c r="AF113" i="123"/>
  <c r="AF102" i="123"/>
  <c r="AF98" i="123"/>
  <c r="AF94" i="123"/>
  <c r="AF90" i="123"/>
  <c r="AF86" i="123"/>
  <c r="AF82" i="123"/>
  <c r="AF73" i="123"/>
  <c r="AF69" i="123"/>
  <c r="AF62" i="123"/>
  <c r="AF54" i="123"/>
  <c r="AF49" i="123"/>
  <c r="AF46" i="123"/>
  <c r="AF38" i="123"/>
  <c r="AF33" i="123"/>
  <c r="AF21" i="123"/>
  <c r="AF16" i="123"/>
  <c r="AF12" i="123"/>
  <c r="AB132" i="123"/>
  <c r="AB125" i="123"/>
  <c r="AB121" i="123"/>
  <c r="AB117" i="123"/>
  <c r="AB113" i="123"/>
  <c r="AB102" i="123"/>
  <c r="AB98" i="123"/>
  <c r="AB94" i="123"/>
  <c r="AB90" i="123"/>
  <c r="AB86" i="123"/>
  <c r="AB82" i="123"/>
  <c r="AB73" i="123"/>
  <c r="AB69" i="123"/>
  <c r="AB62" i="123"/>
  <c r="AB54" i="123"/>
  <c r="AB49" i="123"/>
  <c r="AB46" i="123"/>
  <c r="AB38" i="123"/>
  <c r="AB33" i="123"/>
  <c r="AB21" i="123"/>
  <c r="AB16" i="123"/>
  <c r="AB12" i="123"/>
  <c r="AA132" i="123"/>
  <c r="AA125" i="123"/>
  <c r="AA121" i="123"/>
  <c r="AA117" i="123"/>
  <c r="AA113" i="123"/>
  <c r="AA102" i="123"/>
  <c r="AA98" i="123"/>
  <c r="AA94" i="123"/>
  <c r="AA90" i="123"/>
  <c r="AA86" i="123"/>
  <c r="AA82" i="123"/>
  <c r="AA73" i="123"/>
  <c r="AA69" i="123"/>
  <c r="AA62" i="123"/>
  <c r="AA54" i="123"/>
  <c r="AA49" i="123"/>
  <c r="AA46" i="123"/>
  <c r="AA38" i="123"/>
  <c r="AA33" i="123"/>
  <c r="AA21" i="123"/>
  <c r="AA16" i="123"/>
  <c r="AA12" i="123"/>
  <c r="R132" i="123"/>
  <c r="R125" i="123"/>
  <c r="R121" i="123"/>
  <c r="R117" i="123"/>
  <c r="R113" i="123"/>
  <c r="R102" i="123"/>
  <c r="R98" i="123"/>
  <c r="R94" i="123"/>
  <c r="R90" i="123"/>
  <c r="R86" i="123"/>
  <c r="R82" i="123"/>
  <c r="R73" i="123"/>
  <c r="R69" i="123"/>
  <c r="R62" i="123"/>
  <c r="R54" i="123"/>
  <c r="R49" i="123"/>
  <c r="R46" i="123"/>
  <c r="R38" i="123"/>
  <c r="R33" i="123"/>
  <c r="R21" i="123"/>
  <c r="R16" i="123"/>
  <c r="R12" i="123"/>
  <c r="P132" i="123"/>
  <c r="P125" i="123"/>
  <c r="P121" i="123"/>
  <c r="P117" i="123"/>
  <c r="P113" i="123"/>
  <c r="P102" i="123"/>
  <c r="P98" i="123"/>
  <c r="P94" i="123"/>
  <c r="P90" i="123"/>
  <c r="P86" i="123"/>
  <c r="P82" i="123"/>
  <c r="P73" i="123"/>
  <c r="P69" i="123"/>
  <c r="P62" i="123"/>
  <c r="P54" i="123"/>
  <c r="P49" i="123"/>
  <c r="P46" i="123"/>
  <c r="P38" i="123"/>
  <c r="P33" i="123"/>
  <c r="P21" i="123"/>
  <c r="P16" i="123"/>
  <c r="P12" i="123"/>
  <c r="P17" i="123" l="1"/>
  <c r="P35" i="123"/>
  <c r="P55" i="123" s="1"/>
  <c r="R35" i="123"/>
  <c r="R55" i="123" s="1"/>
  <c r="AA17" i="123"/>
  <c r="AA35" i="123"/>
  <c r="AA55" i="123" s="1"/>
  <c r="AB17" i="123"/>
  <c r="AB35" i="123"/>
  <c r="AB55" i="123" s="1"/>
  <c r="AF17" i="123"/>
  <c r="AF35" i="123"/>
  <c r="AF55" i="123" s="1"/>
  <c r="AG17" i="123"/>
  <c r="AG35" i="123"/>
  <c r="AG55" i="123" s="1"/>
  <c r="P103" i="123"/>
  <c r="AB103" i="123"/>
  <c r="AF103" i="123"/>
  <c r="AG103" i="123"/>
  <c r="P87" i="123"/>
  <c r="P126" i="123" s="1"/>
  <c r="P133" i="123" s="1"/>
  <c r="R17" i="123"/>
  <c r="R87" i="123"/>
  <c r="AA87" i="123"/>
  <c r="AB87" i="123"/>
  <c r="AF87" i="123"/>
  <c r="AG87" i="123"/>
  <c r="AA103" i="123"/>
  <c r="R103" i="123"/>
  <c r="AF126" i="123" l="1"/>
  <c r="AF133" i="123" s="1"/>
  <c r="R126" i="123"/>
  <c r="R133" i="123" s="1"/>
  <c r="AA70" i="123"/>
  <c r="AA74" i="123" s="1"/>
  <c r="AA126" i="123"/>
  <c r="AA133" i="123" s="1"/>
  <c r="AB126" i="123"/>
  <c r="AB133" i="123" s="1"/>
  <c r="AG70" i="123"/>
  <c r="AG74" i="123" s="1"/>
  <c r="P70" i="123"/>
  <c r="P74" i="123" s="1"/>
  <c r="P145" i="123" s="1"/>
  <c r="AF70" i="123"/>
  <c r="AF74" i="123" s="1"/>
  <c r="AB70" i="123"/>
  <c r="AB74" i="123" s="1"/>
  <c r="AB145" i="123" s="1"/>
  <c r="R70" i="123"/>
  <c r="R74" i="123" s="1"/>
  <c r="AG126" i="123"/>
  <c r="AG133" i="123" s="1"/>
  <c r="R145" i="123"/>
  <c r="AG145" i="123" l="1"/>
  <c r="AF145" i="123"/>
  <c r="AA145" i="123"/>
  <c r="J132" i="123"/>
  <c r="J125" i="123"/>
  <c r="J121" i="123"/>
  <c r="J117" i="123"/>
  <c r="J113" i="123"/>
  <c r="J102" i="123"/>
  <c r="J98" i="123"/>
  <c r="J94" i="123"/>
  <c r="J90" i="123"/>
  <c r="J86" i="123"/>
  <c r="J82" i="123"/>
  <c r="J73" i="123"/>
  <c r="J69" i="123"/>
  <c r="J62" i="123"/>
  <c r="J54" i="123"/>
  <c r="J49" i="123"/>
  <c r="J46" i="123"/>
  <c r="J38" i="123"/>
  <c r="J33" i="123"/>
  <c r="J21" i="123"/>
  <c r="J16" i="123"/>
  <c r="J12" i="123"/>
  <c r="J35" i="123" l="1"/>
  <c r="J55" i="123" s="1"/>
  <c r="J17" i="123"/>
  <c r="J87" i="123"/>
  <c r="J103" i="123"/>
  <c r="AL77" i="123"/>
  <c r="E77" i="123" s="1"/>
  <c r="F77" i="123" l="1"/>
  <c r="J70" i="123"/>
  <c r="J74" i="123" s="1"/>
  <c r="J126" i="123"/>
  <c r="J133" i="123" s="1"/>
  <c r="J26" i="139"/>
  <c r="J17" i="139"/>
  <c r="J16" i="139"/>
  <c r="J145" i="123" l="1"/>
  <c r="H31" i="139"/>
  <c r="J31" i="139" s="1"/>
  <c r="J13" i="139"/>
  <c r="E31" i="139"/>
  <c r="E16" i="139"/>
  <c r="E13" i="139"/>
  <c r="E12" i="139"/>
  <c r="J32" i="128"/>
  <c r="J31" i="128"/>
  <c r="J27" i="128"/>
  <c r="J26" i="128"/>
  <c r="J25" i="128"/>
  <c r="J24" i="128"/>
  <c r="J23" i="128"/>
  <c r="J22" i="128"/>
  <c r="J21" i="128"/>
  <c r="J13" i="128"/>
  <c r="J6" i="128"/>
  <c r="M12" i="92"/>
  <c r="M8" i="134" l="1"/>
  <c r="M10" i="134"/>
  <c r="M15" i="134"/>
  <c r="M17" i="134"/>
  <c r="M13" i="134"/>
  <c r="M5" i="92"/>
  <c r="M7" i="92"/>
  <c r="M11" i="92"/>
  <c r="M13" i="92"/>
  <c r="M35" i="92"/>
  <c r="M39" i="92"/>
  <c r="M42" i="92"/>
  <c r="M45" i="92"/>
  <c r="M47" i="92"/>
  <c r="M50" i="92"/>
  <c r="M56" i="92"/>
  <c r="M21" i="92"/>
  <c r="M23" i="92"/>
  <c r="M25" i="92"/>
  <c r="M27" i="92"/>
  <c r="M29" i="92"/>
  <c r="M32" i="92"/>
  <c r="M34" i="92"/>
  <c r="M36" i="92"/>
  <c r="M38" i="92"/>
  <c r="M55" i="92"/>
  <c r="M60" i="92"/>
  <c r="M57" i="92"/>
  <c r="M54" i="92"/>
  <c r="M49" i="92"/>
  <c r="M51" i="92"/>
  <c r="M46" i="92"/>
  <c r="M41" i="92"/>
  <c r="M43" i="92"/>
  <c r="M37" i="92"/>
  <c r="M31" i="92"/>
  <c r="M33" i="92"/>
  <c r="M22" i="92"/>
  <c r="M24" i="92"/>
  <c r="M26" i="92"/>
  <c r="M28" i="92"/>
  <c r="M6" i="92"/>
  <c r="M8" i="92"/>
  <c r="M24" i="134"/>
  <c r="M7" i="134"/>
  <c r="M9" i="134"/>
  <c r="M11" i="134"/>
  <c r="M14" i="134"/>
  <c r="M16" i="134"/>
  <c r="M18" i="134"/>
  <c r="M22" i="134"/>
  <c r="M20" i="134"/>
  <c r="M19" i="134" l="1"/>
  <c r="F131" i="132" l="1"/>
  <c r="F130" i="132"/>
  <c r="F129" i="132"/>
  <c r="F128" i="132"/>
  <c r="F127" i="132"/>
  <c r="F124" i="132"/>
  <c r="F123" i="132"/>
  <c r="F122" i="132"/>
  <c r="F120" i="132"/>
  <c r="F119" i="132"/>
  <c r="F118" i="132"/>
  <c r="F116" i="132"/>
  <c r="F115" i="132"/>
  <c r="F114" i="132"/>
  <c r="F112" i="132"/>
  <c r="F111" i="132"/>
  <c r="F110" i="132"/>
  <c r="F109" i="132"/>
  <c r="F108" i="132"/>
  <c r="F107" i="132"/>
  <c r="F106" i="132"/>
  <c r="F105" i="132"/>
  <c r="F104" i="132"/>
  <c r="F101" i="132"/>
  <c r="F100" i="132"/>
  <c r="F99" i="132"/>
  <c r="F97" i="132"/>
  <c r="F96" i="132"/>
  <c r="F95" i="132"/>
  <c r="F93" i="132"/>
  <c r="F92" i="132"/>
  <c r="F91" i="132"/>
  <c r="F85" i="132"/>
  <c r="F84" i="132"/>
  <c r="F83" i="132"/>
  <c r="F81" i="132"/>
  <c r="F80" i="132"/>
  <c r="F79" i="132"/>
  <c r="F77" i="132"/>
  <c r="F76" i="132"/>
  <c r="F75" i="132"/>
  <c r="F72" i="132"/>
  <c r="F71" i="132"/>
  <c r="F68" i="132"/>
  <c r="F67" i="132"/>
  <c r="F66" i="132"/>
  <c r="F65" i="132"/>
  <c r="F64" i="132"/>
  <c r="F63" i="132"/>
  <c r="F61" i="132"/>
  <c r="F60" i="132"/>
  <c r="F59" i="132"/>
  <c r="F58" i="132"/>
  <c r="F57" i="132"/>
  <c r="F56" i="132"/>
  <c r="F53" i="132"/>
  <c r="F52" i="132"/>
  <c r="F51" i="132"/>
  <c r="F50" i="132"/>
  <c r="F48" i="132"/>
  <c r="F47" i="132"/>
  <c r="F45" i="132"/>
  <c r="F44" i="132"/>
  <c r="F43" i="132"/>
  <c r="F42" i="132"/>
  <c r="F41" i="132"/>
  <c r="F40" i="132"/>
  <c r="F39" i="132"/>
  <c r="F37" i="132"/>
  <c r="F36" i="132"/>
  <c r="F32" i="132"/>
  <c r="F31" i="132"/>
  <c r="F30" i="132"/>
  <c r="F29" i="132"/>
  <c r="F28" i="132"/>
  <c r="F27" i="132"/>
  <c r="F25" i="132"/>
  <c r="F24" i="132"/>
  <c r="F23" i="132"/>
  <c r="F22" i="132"/>
  <c r="F20" i="132"/>
  <c r="F19" i="132"/>
  <c r="F18" i="132"/>
  <c r="F15" i="132"/>
  <c r="F14" i="132"/>
  <c r="F13" i="132"/>
  <c r="F11" i="132"/>
  <c r="F10" i="132"/>
  <c r="F9" i="132"/>
  <c r="F8" i="132"/>
  <c r="F7" i="132"/>
  <c r="F6" i="132"/>
  <c r="F5" i="132"/>
  <c r="F4" i="132"/>
  <c r="E33" i="132"/>
  <c r="D33" i="132"/>
  <c r="E132" i="132"/>
  <c r="D132" i="132"/>
  <c r="E125" i="132"/>
  <c r="D125" i="132"/>
  <c r="E121" i="132"/>
  <c r="D121" i="132"/>
  <c r="E117" i="132"/>
  <c r="D117" i="132"/>
  <c r="E113" i="132"/>
  <c r="D113" i="132"/>
  <c r="E102" i="132"/>
  <c r="D102" i="132"/>
  <c r="E98" i="132"/>
  <c r="D98" i="132"/>
  <c r="E94" i="132"/>
  <c r="D94" i="132"/>
  <c r="E86" i="132"/>
  <c r="D86" i="132"/>
  <c r="E82" i="132"/>
  <c r="D82" i="132"/>
  <c r="E69" i="132"/>
  <c r="D69" i="132"/>
  <c r="E62" i="132"/>
  <c r="D62" i="132"/>
  <c r="E54" i="132"/>
  <c r="D54" i="132"/>
  <c r="E49" i="132"/>
  <c r="D49" i="132"/>
  <c r="E46" i="132"/>
  <c r="D46" i="132"/>
  <c r="E38" i="132"/>
  <c r="D38" i="132"/>
  <c r="E26" i="132"/>
  <c r="E35" i="132" s="1"/>
  <c r="D26" i="132"/>
  <c r="D35" i="132" s="1"/>
  <c r="E21" i="132"/>
  <c r="J5" i="134" s="1"/>
  <c r="D21" i="132"/>
  <c r="G5" i="134" s="1"/>
  <c r="E16" i="132"/>
  <c r="D16" i="132"/>
  <c r="E12" i="132"/>
  <c r="D12" i="132"/>
  <c r="E87" i="132" l="1"/>
  <c r="E90" i="132"/>
  <c r="J18" i="92" s="1"/>
  <c r="M5" i="134"/>
  <c r="D87" i="132"/>
  <c r="D90" i="132"/>
  <c r="G18" i="92" s="1"/>
  <c r="F12" i="132"/>
  <c r="F16" i="132"/>
  <c r="F21" i="132"/>
  <c r="F35" i="132"/>
  <c r="F34" i="132"/>
  <c r="F38" i="132"/>
  <c r="F46" i="132"/>
  <c r="F49" i="132"/>
  <c r="F54" i="132"/>
  <c r="F62" i="132"/>
  <c r="F69" i="132"/>
  <c r="F86" i="132"/>
  <c r="F102" i="132"/>
  <c r="F125" i="132"/>
  <c r="F132" i="132"/>
  <c r="F33" i="132"/>
  <c r="F26" i="132"/>
  <c r="F82" i="132"/>
  <c r="F94" i="132"/>
  <c r="F98" i="132"/>
  <c r="F113" i="132"/>
  <c r="F117" i="132"/>
  <c r="F121" i="132"/>
  <c r="E103" i="132"/>
  <c r="D103" i="132"/>
  <c r="E17" i="132"/>
  <c r="J4" i="134" s="1"/>
  <c r="D17" i="132"/>
  <c r="G4" i="134" s="1"/>
  <c r="E55" i="132"/>
  <c r="J6" i="134" s="1"/>
  <c r="D55" i="132"/>
  <c r="G6" i="134" s="1"/>
  <c r="F26" i="95"/>
  <c r="F25" i="95"/>
  <c r="F23" i="95"/>
  <c r="F22" i="95"/>
  <c r="F19" i="95"/>
  <c r="F17" i="95"/>
  <c r="F16" i="95"/>
  <c r="F15" i="95"/>
  <c r="F14" i="95"/>
  <c r="F13" i="95"/>
  <c r="F12" i="95"/>
  <c r="F6" i="95"/>
  <c r="F9" i="95"/>
  <c r="F4" i="95"/>
  <c r="F3" i="95"/>
  <c r="D24" i="95"/>
  <c r="F24" i="95" s="1"/>
  <c r="D21" i="95"/>
  <c r="E27" i="95"/>
  <c r="E20" i="95"/>
  <c r="D20" i="95"/>
  <c r="E5" i="95"/>
  <c r="D5" i="95"/>
  <c r="D57" i="123" s="1"/>
  <c r="F8" i="134" s="1"/>
  <c r="H8" i="134" s="1"/>
  <c r="F41" i="97"/>
  <c r="F39" i="97"/>
  <c r="F37" i="97"/>
  <c r="F35" i="97"/>
  <c r="F34" i="97"/>
  <c r="F33" i="97"/>
  <c r="F32" i="97"/>
  <c r="F31" i="97"/>
  <c r="F30" i="97"/>
  <c r="F28" i="97"/>
  <c r="F26" i="97"/>
  <c r="F25" i="97"/>
  <c r="F23" i="97"/>
  <c r="F21" i="97"/>
  <c r="F19" i="97"/>
  <c r="F18" i="97"/>
  <c r="F16" i="97"/>
  <c r="F15" i="97"/>
  <c r="F13" i="97"/>
  <c r="F12" i="97"/>
  <c r="F11" i="97"/>
  <c r="F10" i="97"/>
  <c r="F9" i="97"/>
  <c r="F8" i="97"/>
  <c r="F7" i="97"/>
  <c r="F5" i="97"/>
  <c r="E24" i="97"/>
  <c r="E14" i="97"/>
  <c r="D14" i="97"/>
  <c r="C14" i="97"/>
  <c r="D38" i="97"/>
  <c r="F38" i="97" s="1"/>
  <c r="D36" i="97"/>
  <c r="D24" i="97"/>
  <c r="D17" i="97"/>
  <c r="D6" i="97"/>
  <c r="K18" i="92" l="1"/>
  <c r="J19" i="92"/>
  <c r="J20" i="92" s="1"/>
  <c r="J53" i="92" s="1"/>
  <c r="M18" i="92"/>
  <c r="H18" i="92"/>
  <c r="H19" i="92" s="1"/>
  <c r="G19" i="92"/>
  <c r="G20" i="92" s="1"/>
  <c r="G53" i="92" s="1"/>
  <c r="I8" i="128"/>
  <c r="F14" i="97"/>
  <c r="F24" i="97"/>
  <c r="G12" i="134"/>
  <c r="G21" i="134" s="1"/>
  <c r="J12" i="134"/>
  <c r="J21" i="134" s="1"/>
  <c r="D27" i="95"/>
  <c r="F27" i="95" s="1"/>
  <c r="F5" i="95"/>
  <c r="F11" i="95"/>
  <c r="F20" i="95"/>
  <c r="F90" i="132"/>
  <c r="F87" i="132"/>
  <c r="D7" i="128"/>
  <c r="D18" i="139" s="1"/>
  <c r="E70" i="132"/>
  <c r="E74" i="132" s="1"/>
  <c r="M6" i="134"/>
  <c r="M4" i="134"/>
  <c r="E126" i="132"/>
  <c r="E133" i="132" s="1"/>
  <c r="M17" i="92"/>
  <c r="M9" i="92"/>
  <c r="F17" i="132"/>
  <c r="D70" i="132"/>
  <c r="F55" i="132"/>
  <c r="D126" i="132"/>
  <c r="F103" i="132"/>
  <c r="F21" i="95"/>
  <c r="E28" i="95"/>
  <c r="D27" i="97"/>
  <c r="D40" i="97"/>
  <c r="N18" i="92" l="1"/>
  <c r="I7" i="139"/>
  <c r="I11" i="139" s="1"/>
  <c r="I12" i="128"/>
  <c r="M19" i="92"/>
  <c r="D28" i="95"/>
  <c r="F28" i="95" s="1"/>
  <c r="M12" i="134"/>
  <c r="M10" i="92"/>
  <c r="M4" i="92"/>
  <c r="D133" i="132"/>
  <c r="F133" i="132" s="1"/>
  <c r="F126" i="132"/>
  <c r="D74" i="132"/>
  <c r="F74" i="132" s="1"/>
  <c r="F70" i="132"/>
  <c r="M21" i="134" l="1"/>
  <c r="C6" i="97" l="1"/>
  <c r="Z132" i="123" l="1"/>
  <c r="Z125" i="123"/>
  <c r="Z121" i="123"/>
  <c r="Z117" i="123"/>
  <c r="Z113" i="123"/>
  <c r="Z102" i="123"/>
  <c r="Z98" i="123"/>
  <c r="Z94" i="123"/>
  <c r="Z90" i="123"/>
  <c r="Z86" i="123"/>
  <c r="Z82" i="123"/>
  <c r="Z73" i="123"/>
  <c r="Z69" i="123"/>
  <c r="Z62" i="123"/>
  <c r="Z54" i="123"/>
  <c r="Z49" i="123"/>
  <c r="Z46" i="123"/>
  <c r="Z38" i="123"/>
  <c r="Z33" i="123"/>
  <c r="Z21" i="123"/>
  <c r="Z16" i="123"/>
  <c r="Z12" i="123"/>
  <c r="AK86" i="123"/>
  <c r="AJ86" i="123"/>
  <c r="AI86" i="123"/>
  <c r="AH86" i="123"/>
  <c r="AE86" i="123"/>
  <c r="AD86" i="123"/>
  <c r="AC86" i="123"/>
  <c r="Y86" i="123"/>
  <c r="X86" i="123"/>
  <c r="W86" i="123"/>
  <c r="V86" i="123"/>
  <c r="U86" i="123"/>
  <c r="T86" i="123"/>
  <c r="S86" i="123"/>
  <c r="Q86" i="123"/>
  <c r="O86" i="123"/>
  <c r="N86" i="123"/>
  <c r="M86" i="123"/>
  <c r="L86" i="123"/>
  <c r="K86" i="123"/>
  <c r="I86" i="123"/>
  <c r="H86" i="123"/>
  <c r="Z87" i="123" l="1"/>
  <c r="Z17" i="123"/>
  <c r="Z103" i="123"/>
  <c r="Z126" i="123" s="1"/>
  <c r="Z133" i="123" s="1"/>
  <c r="Z35" i="123"/>
  <c r="Z55" i="123" s="1"/>
  <c r="Q132" i="123"/>
  <c r="Q125" i="123"/>
  <c r="Q121" i="123"/>
  <c r="Q117" i="123"/>
  <c r="Q113" i="123"/>
  <c r="Q102" i="123"/>
  <c r="Q98" i="123"/>
  <c r="Q94" i="123"/>
  <c r="Q90" i="123"/>
  <c r="Q82" i="123"/>
  <c r="Q87" i="123" s="1"/>
  <c r="Q73" i="123"/>
  <c r="Q69" i="123"/>
  <c r="Q62" i="123"/>
  <c r="Q54" i="123"/>
  <c r="Q49" i="123"/>
  <c r="Q46" i="123"/>
  <c r="Q38" i="123"/>
  <c r="Q33" i="123"/>
  <c r="Q21" i="123"/>
  <c r="Q16" i="123"/>
  <c r="Q12" i="123"/>
  <c r="M62" i="123"/>
  <c r="M132" i="123"/>
  <c r="M125" i="123"/>
  <c r="M121" i="123"/>
  <c r="M117" i="123"/>
  <c r="M113" i="123"/>
  <c r="M102" i="123"/>
  <c r="M98" i="123"/>
  <c r="M94" i="123"/>
  <c r="M90" i="123"/>
  <c r="M82" i="123"/>
  <c r="M87" i="123" s="1"/>
  <c r="M73" i="123"/>
  <c r="M69" i="123"/>
  <c r="M54" i="123"/>
  <c r="M49" i="123"/>
  <c r="M46" i="123"/>
  <c r="M38" i="123"/>
  <c r="M33" i="123"/>
  <c r="M21" i="123"/>
  <c r="M16" i="123"/>
  <c r="M12" i="123"/>
  <c r="AK132" i="123"/>
  <c r="AJ132" i="123"/>
  <c r="AI132" i="123"/>
  <c r="AH132" i="123"/>
  <c r="AE132" i="123"/>
  <c r="AD132" i="123"/>
  <c r="AC132" i="123"/>
  <c r="Y132" i="123"/>
  <c r="X132" i="123"/>
  <c r="W132" i="123"/>
  <c r="V132" i="123"/>
  <c r="U132" i="123"/>
  <c r="T132" i="123"/>
  <c r="S132" i="123"/>
  <c r="O132" i="123"/>
  <c r="N132" i="123"/>
  <c r="L132" i="123"/>
  <c r="K132" i="123"/>
  <c r="I132" i="123"/>
  <c r="H132" i="123"/>
  <c r="AL127" i="123"/>
  <c r="E127" i="123" s="1"/>
  <c r="I54" i="92" s="1"/>
  <c r="K54" i="92" s="1"/>
  <c r="AL115" i="123"/>
  <c r="E115" i="123" s="1"/>
  <c r="I42" i="92" s="1"/>
  <c r="K42" i="92" s="1"/>
  <c r="AL4" i="123"/>
  <c r="E4" i="123" s="1"/>
  <c r="AL5" i="123"/>
  <c r="E5" i="123" s="1"/>
  <c r="F5" i="123" s="1"/>
  <c r="AL6" i="123"/>
  <c r="E6" i="123" s="1"/>
  <c r="F6" i="123" s="1"/>
  <c r="AL7" i="123"/>
  <c r="E7" i="123" s="1"/>
  <c r="AL8" i="123"/>
  <c r="E8" i="123" s="1"/>
  <c r="AL9" i="123"/>
  <c r="E9" i="123" s="1"/>
  <c r="AL10" i="123"/>
  <c r="E10" i="123" s="1"/>
  <c r="AL11" i="123"/>
  <c r="E11" i="123" s="1"/>
  <c r="F11" i="123" s="1"/>
  <c r="AL13" i="123"/>
  <c r="E13" i="123" s="1"/>
  <c r="AL14" i="123"/>
  <c r="E14" i="123" s="1"/>
  <c r="F14" i="123" s="1"/>
  <c r="AL15" i="123"/>
  <c r="E15" i="123" s="1"/>
  <c r="F15" i="123" s="1"/>
  <c r="AL18" i="123"/>
  <c r="E18" i="123" s="1"/>
  <c r="AL19" i="123"/>
  <c r="E19" i="123" s="1"/>
  <c r="AL20" i="123"/>
  <c r="E20" i="123" s="1"/>
  <c r="AL22" i="123"/>
  <c r="AL23" i="123"/>
  <c r="E23" i="123" s="1"/>
  <c r="AL24" i="123"/>
  <c r="E24" i="123" s="1"/>
  <c r="F24" i="123" s="1"/>
  <c r="AL27" i="123"/>
  <c r="E27" i="123" s="1"/>
  <c r="AL28" i="123"/>
  <c r="AL29" i="123"/>
  <c r="E29" i="123" s="1"/>
  <c r="F29" i="123" s="1"/>
  <c r="AL30" i="123"/>
  <c r="E30" i="123" s="1"/>
  <c r="AL31" i="123"/>
  <c r="E31" i="123" s="1"/>
  <c r="F31" i="123" s="1"/>
  <c r="AL32" i="123"/>
  <c r="E32" i="123" s="1"/>
  <c r="F32" i="123" s="1"/>
  <c r="AL36" i="123"/>
  <c r="E36" i="123" s="1"/>
  <c r="AL37" i="123"/>
  <c r="E37" i="123" s="1"/>
  <c r="AL39" i="123"/>
  <c r="E39" i="123" s="1"/>
  <c r="AL40" i="123"/>
  <c r="E40" i="123" s="1"/>
  <c r="AL41" i="123"/>
  <c r="E41" i="123" s="1"/>
  <c r="AL42" i="123"/>
  <c r="E42" i="123" s="1"/>
  <c r="F42" i="123" s="1"/>
  <c r="AL43" i="123"/>
  <c r="E43" i="123" s="1"/>
  <c r="F43" i="123" s="1"/>
  <c r="AL44" i="123"/>
  <c r="E44" i="123" s="1"/>
  <c r="F44" i="123" s="1"/>
  <c r="AL45" i="123"/>
  <c r="E45" i="123" s="1"/>
  <c r="F45" i="123" s="1"/>
  <c r="AL47" i="123"/>
  <c r="E47" i="123" s="1"/>
  <c r="AL48" i="123"/>
  <c r="E48" i="123" s="1"/>
  <c r="AL50" i="123"/>
  <c r="E50" i="123" s="1"/>
  <c r="AL51" i="123"/>
  <c r="E51" i="123" s="1"/>
  <c r="F51" i="123" s="1"/>
  <c r="AL52" i="123"/>
  <c r="E52" i="123" s="1"/>
  <c r="F52" i="123" s="1"/>
  <c r="AL53" i="123"/>
  <c r="E53" i="123" s="1"/>
  <c r="F53" i="123" s="1"/>
  <c r="AL58" i="123"/>
  <c r="E58" i="123" s="1"/>
  <c r="I9" i="134" s="1"/>
  <c r="K9" i="134" s="1"/>
  <c r="AL59" i="123"/>
  <c r="E59" i="123" s="1"/>
  <c r="I10" i="134" s="1"/>
  <c r="K10" i="134" s="1"/>
  <c r="AL60" i="123"/>
  <c r="E60" i="123" s="1"/>
  <c r="I11" i="134" s="1"/>
  <c r="K11" i="134" s="1"/>
  <c r="AL61" i="123"/>
  <c r="AL65" i="123"/>
  <c r="E65" i="123" s="1"/>
  <c r="I15" i="134" s="1"/>
  <c r="K15" i="134" s="1"/>
  <c r="AL66" i="123"/>
  <c r="E66" i="123" s="1"/>
  <c r="I16" i="134" s="1"/>
  <c r="K16" i="134" s="1"/>
  <c r="AL67" i="123"/>
  <c r="E67" i="123" s="1"/>
  <c r="I17" i="134" s="1"/>
  <c r="K17" i="134" s="1"/>
  <c r="AL68" i="123"/>
  <c r="E68" i="123" s="1"/>
  <c r="I18" i="134" s="1"/>
  <c r="K18" i="134" s="1"/>
  <c r="AL71" i="123"/>
  <c r="E71" i="123" s="1"/>
  <c r="I22" i="134" s="1"/>
  <c r="K22" i="134" s="1"/>
  <c r="AL76" i="123"/>
  <c r="E76" i="123" s="1"/>
  <c r="I5" i="92" s="1"/>
  <c r="K5" i="92" s="1"/>
  <c r="AL78" i="123"/>
  <c r="E78" i="123" s="1"/>
  <c r="I6" i="92" s="1"/>
  <c r="K6" i="92" s="1"/>
  <c r="AL80" i="123"/>
  <c r="E80" i="123" s="1"/>
  <c r="I8" i="92" s="1"/>
  <c r="K8" i="92" s="1"/>
  <c r="AL81" i="123"/>
  <c r="E81" i="123" s="1"/>
  <c r="I9" i="92" s="1"/>
  <c r="K9" i="92" s="1"/>
  <c r="AL83" i="123"/>
  <c r="E83" i="123" s="1"/>
  <c r="I11" i="92" s="1"/>
  <c r="AL84" i="123"/>
  <c r="E84" i="123" s="1"/>
  <c r="I12" i="92" s="1"/>
  <c r="K12" i="92" s="1"/>
  <c r="AL85" i="123"/>
  <c r="E85" i="123" s="1"/>
  <c r="I13" i="92" s="1"/>
  <c r="K13" i="92" s="1"/>
  <c r="AL88" i="123"/>
  <c r="E88" i="123" s="1"/>
  <c r="AL89" i="123"/>
  <c r="E89" i="123" s="1"/>
  <c r="AL92" i="123"/>
  <c r="E92" i="123" s="1"/>
  <c r="I22" i="92" s="1"/>
  <c r="K22" i="92" s="1"/>
  <c r="AL93" i="123"/>
  <c r="E93" i="123" s="1"/>
  <c r="I23" i="92" s="1"/>
  <c r="K23" i="92" s="1"/>
  <c r="AL95" i="123"/>
  <c r="E95" i="123" s="1"/>
  <c r="I24" i="92" s="1"/>
  <c r="K24" i="92" s="1"/>
  <c r="AL96" i="123"/>
  <c r="E96" i="123" s="1"/>
  <c r="I25" i="92" s="1"/>
  <c r="K25" i="92" s="1"/>
  <c r="AL97" i="123"/>
  <c r="E97" i="123" s="1"/>
  <c r="I26" i="92" s="1"/>
  <c r="K26" i="92" s="1"/>
  <c r="AL99" i="123"/>
  <c r="E99" i="123" s="1"/>
  <c r="I27" i="92" s="1"/>
  <c r="K27" i="92" s="1"/>
  <c r="AL100" i="123"/>
  <c r="E100" i="123" s="1"/>
  <c r="I28" i="92" s="1"/>
  <c r="K28" i="92" s="1"/>
  <c r="AL101" i="123"/>
  <c r="E101" i="123" s="1"/>
  <c r="I29" i="92" s="1"/>
  <c r="K29" i="92" s="1"/>
  <c r="AL104" i="123"/>
  <c r="E104" i="123" s="1"/>
  <c r="I31" i="92" s="1"/>
  <c r="K31" i="92" s="1"/>
  <c r="AL105" i="123"/>
  <c r="E105" i="123" s="1"/>
  <c r="I32" i="92" s="1"/>
  <c r="AL106" i="123"/>
  <c r="E106" i="123" s="1"/>
  <c r="I33" i="92" s="1"/>
  <c r="K33" i="92" s="1"/>
  <c r="AL107" i="123"/>
  <c r="E107" i="123" s="1"/>
  <c r="I34" i="92" s="1"/>
  <c r="K34" i="92" s="1"/>
  <c r="AL108" i="123"/>
  <c r="E108" i="123" s="1"/>
  <c r="I35" i="92" s="1"/>
  <c r="K35" i="92" s="1"/>
  <c r="AL109" i="123"/>
  <c r="E109" i="123" s="1"/>
  <c r="I36" i="92" s="1"/>
  <c r="K36" i="92" s="1"/>
  <c r="AL110" i="123"/>
  <c r="E110" i="123" s="1"/>
  <c r="I37" i="92" s="1"/>
  <c r="K37" i="92" s="1"/>
  <c r="AL111" i="123"/>
  <c r="E111" i="123" s="1"/>
  <c r="I38" i="92" s="1"/>
  <c r="K38" i="92" s="1"/>
  <c r="AL112" i="123"/>
  <c r="E112" i="123" s="1"/>
  <c r="I39" i="92" s="1"/>
  <c r="K39" i="92" s="1"/>
  <c r="AL114" i="123"/>
  <c r="E114" i="123" s="1"/>
  <c r="I41" i="92" s="1"/>
  <c r="AL116" i="123"/>
  <c r="E116" i="123" s="1"/>
  <c r="I43" i="92" s="1"/>
  <c r="K43" i="92" s="1"/>
  <c r="AL118" i="123"/>
  <c r="E118" i="123" s="1"/>
  <c r="I45" i="92" s="1"/>
  <c r="AL119" i="123"/>
  <c r="E119" i="123" s="1"/>
  <c r="I46" i="92" s="1"/>
  <c r="K46" i="92" s="1"/>
  <c r="AL120" i="123"/>
  <c r="E120" i="123" s="1"/>
  <c r="I47" i="92" s="1"/>
  <c r="K47" i="92" s="1"/>
  <c r="AL122" i="123"/>
  <c r="E122" i="123" s="1"/>
  <c r="I49" i="92" s="1"/>
  <c r="AL123" i="123"/>
  <c r="E123" i="123" s="1"/>
  <c r="I50" i="92" s="1"/>
  <c r="K50" i="92" s="1"/>
  <c r="AL124" i="123"/>
  <c r="E124" i="123" s="1"/>
  <c r="I51" i="92" s="1"/>
  <c r="AL128" i="123"/>
  <c r="E128" i="123" s="1"/>
  <c r="I55" i="92" s="1"/>
  <c r="AL129" i="123"/>
  <c r="E129" i="123" s="1"/>
  <c r="I56" i="92" s="1"/>
  <c r="K56" i="92" s="1"/>
  <c r="AL130" i="123"/>
  <c r="E130" i="123" s="1"/>
  <c r="I60" i="92" s="1"/>
  <c r="K60" i="92" s="1"/>
  <c r="AL131" i="123"/>
  <c r="E131" i="123" s="1"/>
  <c r="I57" i="92" s="1"/>
  <c r="K57" i="92" s="1"/>
  <c r="K51" i="92" l="1"/>
  <c r="I58" i="92"/>
  <c r="K55" i="92"/>
  <c r="K58" i="92" s="1"/>
  <c r="K45" i="92"/>
  <c r="K48" i="92" s="1"/>
  <c r="I48" i="92"/>
  <c r="K41" i="92"/>
  <c r="K44" i="92" s="1"/>
  <c r="I44" i="92"/>
  <c r="I40" i="92"/>
  <c r="K32" i="92"/>
  <c r="K40" i="92" s="1"/>
  <c r="K17" i="92"/>
  <c r="I20" i="92"/>
  <c r="I14" i="92"/>
  <c r="K11" i="92"/>
  <c r="K14" i="92" s="1"/>
  <c r="K49" i="92"/>
  <c r="K52" i="92" s="1"/>
  <c r="I52" i="92"/>
  <c r="E22" i="123"/>
  <c r="E26" i="123" s="1"/>
  <c r="AL26" i="123"/>
  <c r="E28" i="123"/>
  <c r="F28" i="123" s="1"/>
  <c r="F112" i="123"/>
  <c r="F106" i="123"/>
  <c r="F100" i="123"/>
  <c r="L54" i="92"/>
  <c r="N54" i="92"/>
  <c r="F111" i="123"/>
  <c r="F109" i="123"/>
  <c r="F89" i="123"/>
  <c r="F85" i="123"/>
  <c r="F71" i="123"/>
  <c r="F60" i="123"/>
  <c r="F58" i="123"/>
  <c r="F81" i="123"/>
  <c r="F78" i="123"/>
  <c r="F80" i="123"/>
  <c r="F76" i="123"/>
  <c r="L15" i="134"/>
  <c r="F59" i="123"/>
  <c r="E117" i="123"/>
  <c r="E121" i="123"/>
  <c r="E102" i="123"/>
  <c r="E86" i="123"/>
  <c r="F65" i="123"/>
  <c r="E69" i="123"/>
  <c r="F39" i="123"/>
  <c r="E46" i="123"/>
  <c r="F36" i="123"/>
  <c r="E38" i="123"/>
  <c r="F27" i="123"/>
  <c r="E33" i="123"/>
  <c r="F13" i="123"/>
  <c r="E16" i="123"/>
  <c r="E125" i="123"/>
  <c r="E113" i="123"/>
  <c r="E98" i="123"/>
  <c r="E94" i="123"/>
  <c r="E90" i="123"/>
  <c r="E61" i="123"/>
  <c r="I20" i="134" s="1"/>
  <c r="K20" i="134" s="1"/>
  <c r="F50" i="123"/>
  <c r="E54" i="123"/>
  <c r="E49" i="123"/>
  <c r="F18" i="123"/>
  <c r="E21" i="123"/>
  <c r="I5" i="134" s="1"/>
  <c r="K5" i="134" s="1"/>
  <c r="E12" i="123"/>
  <c r="F4" i="123"/>
  <c r="F127" i="123"/>
  <c r="E132" i="123"/>
  <c r="F34" i="123"/>
  <c r="L42" i="92"/>
  <c r="AL69" i="123"/>
  <c r="Z70" i="123"/>
  <c r="Z74" i="123" s="1"/>
  <c r="Z145" i="123" s="1"/>
  <c r="M17" i="123"/>
  <c r="Q17" i="123"/>
  <c r="Q35" i="123"/>
  <c r="Q55" i="123" s="1"/>
  <c r="M103" i="123"/>
  <c r="M126" i="123" s="1"/>
  <c r="M133" i="123" s="1"/>
  <c r="Q103" i="123"/>
  <c r="Q126" i="123" s="1"/>
  <c r="Q133" i="123" s="1"/>
  <c r="M35" i="123"/>
  <c r="M55" i="123" s="1"/>
  <c r="AL86" i="123"/>
  <c r="AL57" i="123"/>
  <c r="E57" i="123" s="1"/>
  <c r="I8" i="134" s="1"/>
  <c r="K8" i="134" s="1"/>
  <c r="AL132" i="123"/>
  <c r="K19" i="92" l="1"/>
  <c r="K20" i="92" s="1"/>
  <c r="L36" i="92"/>
  <c r="N36" i="92"/>
  <c r="L38" i="92"/>
  <c r="N38" i="92"/>
  <c r="L28" i="92"/>
  <c r="N28" i="92"/>
  <c r="L39" i="92"/>
  <c r="N39" i="92"/>
  <c r="L8" i="134"/>
  <c r="N8" i="134"/>
  <c r="E17" i="123"/>
  <c r="I4" i="134" s="1"/>
  <c r="F61" i="123"/>
  <c r="L9" i="134"/>
  <c r="N9" i="134"/>
  <c r="N11" i="134"/>
  <c r="L11" i="134"/>
  <c r="L22" i="134"/>
  <c r="N22" i="134"/>
  <c r="L13" i="92"/>
  <c r="N13" i="92"/>
  <c r="L19" i="92"/>
  <c r="L17" i="92"/>
  <c r="L33" i="92"/>
  <c r="N33" i="92"/>
  <c r="L5" i="92"/>
  <c r="N5" i="92"/>
  <c r="L8" i="92"/>
  <c r="N8" i="92"/>
  <c r="L6" i="92"/>
  <c r="N6" i="92"/>
  <c r="L9" i="92"/>
  <c r="N15" i="134"/>
  <c r="L10" i="134"/>
  <c r="N10" i="134"/>
  <c r="F115" i="123"/>
  <c r="F57" i="123"/>
  <c r="E62" i="123"/>
  <c r="E35" i="123"/>
  <c r="E55" i="123" s="1"/>
  <c r="I6" i="134" s="1"/>
  <c r="K6" i="134" s="1"/>
  <c r="M70" i="123"/>
  <c r="M74" i="123" s="1"/>
  <c r="M145" i="123" s="1"/>
  <c r="Q70" i="123"/>
  <c r="Q74" i="123" s="1"/>
  <c r="Q145" i="123" s="1"/>
  <c r="K4" i="134" l="1"/>
  <c r="L20" i="134"/>
  <c r="N20" i="134"/>
  <c r="N19" i="92"/>
  <c r="N17" i="92"/>
  <c r="E25" i="139"/>
  <c r="E30" i="128"/>
  <c r="N42" i="92"/>
  <c r="C24" i="97"/>
  <c r="L50" i="92" l="1"/>
  <c r="E43" i="97"/>
  <c r="C69" i="132"/>
  <c r="F123" i="123" l="1"/>
  <c r="L46" i="92"/>
  <c r="F119" i="123" l="1"/>
  <c r="N50" i="92"/>
  <c r="AK69" i="123"/>
  <c r="AJ69" i="123"/>
  <c r="AI69" i="123"/>
  <c r="AH69" i="123"/>
  <c r="AE69" i="123"/>
  <c r="AD69" i="123"/>
  <c r="AC69" i="123"/>
  <c r="Y69" i="123"/>
  <c r="X69" i="123"/>
  <c r="W69" i="123"/>
  <c r="V69" i="123"/>
  <c r="U69" i="123"/>
  <c r="T69" i="123"/>
  <c r="S69" i="123"/>
  <c r="O69" i="123"/>
  <c r="N69" i="123"/>
  <c r="L69" i="123"/>
  <c r="K69" i="123"/>
  <c r="I69" i="123"/>
  <c r="H69" i="123"/>
  <c r="AK125" i="123"/>
  <c r="AK121" i="123"/>
  <c r="AK117" i="123"/>
  <c r="AK113" i="123"/>
  <c r="AK102" i="123"/>
  <c r="AK98" i="123"/>
  <c r="AK94" i="123"/>
  <c r="AK90" i="123"/>
  <c r="AK82" i="123"/>
  <c r="AK73" i="123"/>
  <c r="AK62" i="123"/>
  <c r="AK54" i="123"/>
  <c r="AK49" i="123"/>
  <c r="AK46" i="123"/>
  <c r="AK38" i="123"/>
  <c r="AK33" i="123"/>
  <c r="AK26" i="123"/>
  <c r="AK21" i="123"/>
  <c r="AK16" i="123"/>
  <c r="AK12" i="123"/>
  <c r="E22" i="139" l="1"/>
  <c r="E26" i="128"/>
  <c r="E9" i="139"/>
  <c r="E22" i="128"/>
  <c r="N46" i="92"/>
  <c r="AK35" i="123"/>
  <c r="AK55" i="123" s="1"/>
  <c r="AK103" i="123"/>
  <c r="AK17" i="123"/>
  <c r="AK87" i="123"/>
  <c r="AK126" i="123" s="1"/>
  <c r="AK133" i="123" s="1"/>
  <c r="C13" i="141"/>
  <c r="D12" i="141"/>
  <c r="C136" i="132" s="1"/>
  <c r="D11" i="141"/>
  <c r="D10" i="141"/>
  <c r="D7" i="141"/>
  <c r="B6" i="141"/>
  <c r="B13" i="141" s="1"/>
  <c r="E36" i="97"/>
  <c r="E17" i="97"/>
  <c r="F17" i="97" s="1"/>
  <c r="E6" i="97"/>
  <c r="F6" i="97" l="1"/>
  <c r="E27" i="97"/>
  <c r="D27" i="134"/>
  <c r="D136" i="132"/>
  <c r="E40" i="97"/>
  <c r="F40" i="97" s="1"/>
  <c r="F36" i="97"/>
  <c r="D6" i="141"/>
  <c r="AK70" i="123"/>
  <c r="AK74" i="123" s="1"/>
  <c r="AK145" i="123" s="1"/>
  <c r="D13" i="141" l="1"/>
  <c r="C136" i="123"/>
  <c r="J20" i="139"/>
  <c r="J16" i="128"/>
  <c r="E44" i="97"/>
  <c r="F27" i="97"/>
  <c r="D136" i="123" l="1"/>
  <c r="C27" i="134"/>
  <c r="C5" i="95" l="1"/>
  <c r="C57" i="123" s="1"/>
  <c r="C8" i="134" s="1"/>
  <c r="E8" i="134" s="1"/>
  <c r="H8" i="128" s="1"/>
  <c r="H7" i="139" s="1"/>
  <c r="AL79" i="123" l="1"/>
  <c r="E79" i="123" s="1"/>
  <c r="I7" i="92" s="1"/>
  <c r="K7" i="92" s="1"/>
  <c r="F79" i="123" l="1"/>
  <c r="N54" i="123"/>
  <c r="L7" i="92" l="1"/>
  <c r="N7" i="92"/>
  <c r="L60" i="92"/>
  <c r="L56" i="92"/>
  <c r="L51" i="92"/>
  <c r="L49" i="92"/>
  <c r="L43" i="92"/>
  <c r="L27" i="92"/>
  <c r="L26" i="92"/>
  <c r="L24" i="92"/>
  <c r="L23" i="92"/>
  <c r="AL91" i="123"/>
  <c r="AL64" i="123"/>
  <c r="AL63" i="123"/>
  <c r="AL56" i="123"/>
  <c r="E56" i="123" s="1"/>
  <c r="I7" i="134" s="1"/>
  <c r="F48" i="123"/>
  <c r="F41" i="123"/>
  <c r="F37" i="123"/>
  <c r="F30" i="123"/>
  <c r="F23" i="123"/>
  <c r="F20" i="123"/>
  <c r="F19" i="123"/>
  <c r="F10" i="123"/>
  <c r="F9" i="123"/>
  <c r="F8" i="123"/>
  <c r="F7" i="123"/>
  <c r="AJ125" i="123"/>
  <c r="AI125" i="123"/>
  <c r="AH125" i="123"/>
  <c r="AE125" i="123"/>
  <c r="AD125" i="123"/>
  <c r="AC125" i="123"/>
  <c r="Y125" i="123"/>
  <c r="X125" i="123"/>
  <c r="W125" i="123"/>
  <c r="V125" i="123"/>
  <c r="U125" i="123"/>
  <c r="T125" i="123"/>
  <c r="S125" i="123"/>
  <c r="O125" i="123"/>
  <c r="N125" i="123"/>
  <c r="L125" i="123"/>
  <c r="K125" i="123"/>
  <c r="I125" i="123"/>
  <c r="H125" i="123"/>
  <c r="AJ121" i="123"/>
  <c r="AI121" i="123"/>
  <c r="AH121" i="123"/>
  <c r="AE121" i="123"/>
  <c r="AD121" i="123"/>
  <c r="AC121" i="123"/>
  <c r="Y121" i="123"/>
  <c r="X121" i="123"/>
  <c r="W121" i="123"/>
  <c r="V121" i="123"/>
  <c r="U121" i="123"/>
  <c r="T121" i="123"/>
  <c r="S121" i="123"/>
  <c r="O121" i="123"/>
  <c r="N121" i="123"/>
  <c r="L121" i="123"/>
  <c r="K121" i="123"/>
  <c r="I121" i="123"/>
  <c r="H121" i="123"/>
  <c r="AJ117" i="123"/>
  <c r="AI117" i="123"/>
  <c r="AH117" i="123"/>
  <c r="AE117" i="123"/>
  <c r="AD117" i="123"/>
  <c r="AC117" i="123"/>
  <c r="Y117" i="123"/>
  <c r="X117" i="123"/>
  <c r="W117" i="123"/>
  <c r="V117" i="123"/>
  <c r="U117" i="123"/>
  <c r="T117" i="123"/>
  <c r="S117" i="123"/>
  <c r="O117" i="123"/>
  <c r="N117" i="123"/>
  <c r="L117" i="123"/>
  <c r="K117" i="123"/>
  <c r="I117" i="123"/>
  <c r="H117" i="123"/>
  <c r="AJ113" i="123"/>
  <c r="AI113" i="123"/>
  <c r="AH113" i="123"/>
  <c r="AE113" i="123"/>
  <c r="AD113" i="123"/>
  <c r="AC113" i="123"/>
  <c r="Y113" i="123"/>
  <c r="X113" i="123"/>
  <c r="W113" i="123"/>
  <c r="V113" i="123"/>
  <c r="U113" i="123"/>
  <c r="T113" i="123"/>
  <c r="S113" i="123"/>
  <c r="O113" i="123"/>
  <c r="N113" i="123"/>
  <c r="L113" i="123"/>
  <c r="K113" i="123"/>
  <c r="I113" i="123"/>
  <c r="H113" i="123"/>
  <c r="AJ102" i="123"/>
  <c r="AI102" i="123"/>
  <c r="AH102" i="123"/>
  <c r="AE102" i="123"/>
  <c r="AD102" i="123"/>
  <c r="AC102" i="123"/>
  <c r="Y102" i="123"/>
  <c r="X102" i="123"/>
  <c r="W102" i="123"/>
  <c r="V102" i="123"/>
  <c r="U102" i="123"/>
  <c r="T102" i="123"/>
  <c r="S102" i="123"/>
  <c r="O102" i="123"/>
  <c r="N102" i="123"/>
  <c r="L102" i="123"/>
  <c r="K102" i="123"/>
  <c r="I102" i="123"/>
  <c r="H102" i="123"/>
  <c r="AJ98" i="123"/>
  <c r="AI98" i="123"/>
  <c r="AH98" i="123"/>
  <c r="AE98" i="123"/>
  <c r="AD98" i="123"/>
  <c r="AC98" i="123"/>
  <c r="Y98" i="123"/>
  <c r="X98" i="123"/>
  <c r="W98" i="123"/>
  <c r="V98" i="123"/>
  <c r="U98" i="123"/>
  <c r="T98" i="123"/>
  <c r="S98" i="123"/>
  <c r="O98" i="123"/>
  <c r="N98" i="123"/>
  <c r="L98" i="123"/>
  <c r="K98" i="123"/>
  <c r="I98" i="123"/>
  <c r="H98" i="123"/>
  <c r="AJ94" i="123"/>
  <c r="AI94" i="123"/>
  <c r="AH94" i="123"/>
  <c r="AE94" i="123"/>
  <c r="AD94" i="123"/>
  <c r="AC94" i="123"/>
  <c r="Y94" i="123"/>
  <c r="X94" i="123"/>
  <c r="W94" i="123"/>
  <c r="V94" i="123"/>
  <c r="U94" i="123"/>
  <c r="T94" i="123"/>
  <c r="S94" i="123"/>
  <c r="O94" i="123"/>
  <c r="N94" i="123"/>
  <c r="L94" i="123"/>
  <c r="K94" i="123"/>
  <c r="I94" i="123"/>
  <c r="H94" i="123"/>
  <c r="AJ90" i="123"/>
  <c r="AI90" i="123"/>
  <c r="AH90" i="123"/>
  <c r="AE90" i="123"/>
  <c r="AD90" i="123"/>
  <c r="AC90" i="123"/>
  <c r="Y90" i="123"/>
  <c r="X90" i="123"/>
  <c r="W90" i="123"/>
  <c r="V90" i="123"/>
  <c r="U90" i="123"/>
  <c r="T90" i="123"/>
  <c r="S90" i="123"/>
  <c r="O90" i="123"/>
  <c r="N90" i="123"/>
  <c r="L90" i="123"/>
  <c r="K90" i="123"/>
  <c r="I90" i="123"/>
  <c r="H90" i="123"/>
  <c r="AJ82" i="123"/>
  <c r="AI82" i="123"/>
  <c r="AH82" i="123"/>
  <c r="AE82" i="123"/>
  <c r="AD82" i="123"/>
  <c r="AC82" i="123"/>
  <c r="Y82" i="123"/>
  <c r="X82" i="123"/>
  <c r="W82" i="123"/>
  <c r="V82" i="123"/>
  <c r="U82" i="123"/>
  <c r="T82" i="123"/>
  <c r="S82" i="123"/>
  <c r="O82" i="123"/>
  <c r="N82" i="123"/>
  <c r="K82" i="123"/>
  <c r="I82" i="123"/>
  <c r="H82" i="123"/>
  <c r="AJ73" i="123"/>
  <c r="AI73" i="123"/>
  <c r="AH73" i="123"/>
  <c r="AE73" i="123"/>
  <c r="AD73" i="123"/>
  <c r="AC73" i="123"/>
  <c r="Y73" i="123"/>
  <c r="X73" i="123"/>
  <c r="W73" i="123"/>
  <c r="V73" i="123"/>
  <c r="U73" i="123"/>
  <c r="T73" i="123"/>
  <c r="S73" i="123"/>
  <c r="O73" i="123"/>
  <c r="L73" i="123"/>
  <c r="K73" i="123"/>
  <c r="I73" i="123"/>
  <c r="H73" i="123"/>
  <c r="AJ62" i="123"/>
  <c r="AI62" i="123"/>
  <c r="AH62" i="123"/>
  <c r="AE62" i="123"/>
  <c r="AD62" i="123"/>
  <c r="AC62" i="123"/>
  <c r="Y62" i="123"/>
  <c r="X62" i="123"/>
  <c r="W62" i="123"/>
  <c r="V62" i="123"/>
  <c r="U62" i="123"/>
  <c r="T62" i="123"/>
  <c r="S62" i="123"/>
  <c r="O62" i="123"/>
  <c r="N62" i="123"/>
  <c r="L62" i="123"/>
  <c r="K62" i="123"/>
  <c r="I62" i="123"/>
  <c r="H62" i="123"/>
  <c r="AJ54" i="123"/>
  <c r="AI54" i="123"/>
  <c r="AH54" i="123"/>
  <c r="AE54" i="123"/>
  <c r="AD54" i="123"/>
  <c r="AC54" i="123"/>
  <c r="Y54" i="123"/>
  <c r="X54" i="123"/>
  <c r="W54" i="123"/>
  <c r="V54" i="123"/>
  <c r="U54" i="123"/>
  <c r="T54" i="123"/>
  <c r="S54" i="123"/>
  <c r="O54" i="123"/>
  <c r="L54" i="123"/>
  <c r="K54" i="123"/>
  <c r="I54" i="123"/>
  <c r="H54" i="123"/>
  <c r="AJ49" i="123"/>
  <c r="AI49" i="123"/>
  <c r="AH49" i="123"/>
  <c r="AE49" i="123"/>
  <c r="AD49" i="123"/>
  <c r="AC49" i="123"/>
  <c r="Y49" i="123"/>
  <c r="X49" i="123"/>
  <c r="W49" i="123"/>
  <c r="V49" i="123"/>
  <c r="U49" i="123"/>
  <c r="T49" i="123"/>
  <c r="S49" i="123"/>
  <c r="O49" i="123"/>
  <c r="N49" i="123"/>
  <c r="L49" i="123"/>
  <c r="K49" i="123"/>
  <c r="I49" i="123"/>
  <c r="H49" i="123"/>
  <c r="AJ46" i="123"/>
  <c r="AI46" i="123"/>
  <c r="AH46" i="123"/>
  <c r="AE46" i="123"/>
  <c r="AD46" i="123"/>
  <c r="AC46" i="123"/>
  <c r="Y46" i="123"/>
  <c r="X46" i="123"/>
  <c r="W46" i="123"/>
  <c r="V46" i="123"/>
  <c r="U46" i="123"/>
  <c r="T46" i="123"/>
  <c r="S46" i="123"/>
  <c r="O46" i="123"/>
  <c r="N46" i="123"/>
  <c r="L46" i="123"/>
  <c r="K46" i="123"/>
  <c r="I46" i="123"/>
  <c r="H46" i="123"/>
  <c r="AJ38" i="123"/>
  <c r="AI38" i="123"/>
  <c r="AH38" i="123"/>
  <c r="AE38" i="123"/>
  <c r="AD38" i="123"/>
  <c r="AC38" i="123"/>
  <c r="Y38" i="123"/>
  <c r="X38" i="123"/>
  <c r="W38" i="123"/>
  <c r="V38" i="123"/>
  <c r="U38" i="123"/>
  <c r="T38" i="123"/>
  <c r="S38" i="123"/>
  <c r="O38" i="123"/>
  <c r="N38" i="123"/>
  <c r="L38" i="123"/>
  <c r="K38" i="123"/>
  <c r="I38" i="123"/>
  <c r="H38" i="123"/>
  <c r="AJ33" i="123"/>
  <c r="AI33" i="123"/>
  <c r="AH33" i="123"/>
  <c r="AE33" i="123"/>
  <c r="AD33" i="123"/>
  <c r="AC33" i="123"/>
  <c r="Y33" i="123"/>
  <c r="X33" i="123"/>
  <c r="W33" i="123"/>
  <c r="V33" i="123"/>
  <c r="U33" i="123"/>
  <c r="T33" i="123"/>
  <c r="S33" i="123"/>
  <c r="O33" i="123"/>
  <c r="N33" i="123"/>
  <c r="L33" i="123"/>
  <c r="K33" i="123"/>
  <c r="I33" i="123"/>
  <c r="H33" i="123"/>
  <c r="AJ26" i="123"/>
  <c r="AJ21" i="123"/>
  <c r="AI21" i="123"/>
  <c r="AH21" i="123"/>
  <c r="AE21" i="123"/>
  <c r="AD21" i="123"/>
  <c r="AC21" i="123"/>
  <c r="Y21" i="123"/>
  <c r="X21" i="123"/>
  <c r="W21" i="123"/>
  <c r="V21" i="123"/>
  <c r="U21" i="123"/>
  <c r="T21" i="123"/>
  <c r="S21" i="123"/>
  <c r="O21" i="123"/>
  <c r="N21" i="123"/>
  <c r="L21" i="123"/>
  <c r="K21" i="123"/>
  <c r="I21" i="123"/>
  <c r="H21" i="123"/>
  <c r="AJ16" i="123"/>
  <c r="AI16" i="123"/>
  <c r="AH16" i="123"/>
  <c r="AE16" i="123"/>
  <c r="AD16" i="123"/>
  <c r="AC16" i="123"/>
  <c r="Y16" i="123"/>
  <c r="X16" i="123"/>
  <c r="W16" i="123"/>
  <c r="V16" i="123"/>
  <c r="U16" i="123"/>
  <c r="T16" i="123"/>
  <c r="S16" i="123"/>
  <c r="O16" i="123"/>
  <c r="N16" i="123"/>
  <c r="L16" i="123"/>
  <c r="K16" i="123"/>
  <c r="I16" i="123"/>
  <c r="H16" i="123"/>
  <c r="AJ12" i="123"/>
  <c r="AI12" i="123"/>
  <c r="AH12" i="123"/>
  <c r="AE12" i="123"/>
  <c r="AD12" i="123"/>
  <c r="AC12" i="123"/>
  <c r="Y12" i="123"/>
  <c r="X12" i="123"/>
  <c r="W12" i="123"/>
  <c r="V12" i="123"/>
  <c r="U12" i="123"/>
  <c r="T12" i="123"/>
  <c r="S12" i="123"/>
  <c r="O12" i="123"/>
  <c r="N12" i="123"/>
  <c r="L12" i="123"/>
  <c r="K12" i="123"/>
  <c r="I12" i="123"/>
  <c r="H12" i="123"/>
  <c r="C36" i="97"/>
  <c r="K7" i="134" l="1"/>
  <c r="K12" i="134" s="1"/>
  <c r="I12" i="134"/>
  <c r="F68" i="123"/>
  <c r="F42" i="97" s="1"/>
  <c r="F122" i="123"/>
  <c r="F129" i="123"/>
  <c r="F93" i="123"/>
  <c r="F97" i="123"/>
  <c r="F116" i="123"/>
  <c r="F124" i="123"/>
  <c r="F130" i="123"/>
  <c r="E63" i="123"/>
  <c r="I13" i="134" s="1"/>
  <c r="K13" i="134" s="1"/>
  <c r="E91" i="123"/>
  <c r="I21" i="92" s="1"/>
  <c r="E64" i="123"/>
  <c r="I14" i="134" s="1"/>
  <c r="D125" i="123"/>
  <c r="F125" i="123" s="1"/>
  <c r="D12" i="123"/>
  <c r="F12" i="123" s="1"/>
  <c r="L11" i="92"/>
  <c r="L31" i="92"/>
  <c r="L35" i="92"/>
  <c r="L37" i="92"/>
  <c r="L47" i="92"/>
  <c r="L12" i="92"/>
  <c r="L32" i="92"/>
  <c r="L34" i="92"/>
  <c r="L57" i="92"/>
  <c r="I35" i="123"/>
  <c r="I55" i="123" s="1"/>
  <c r="L35" i="123"/>
  <c r="L55" i="123" s="1"/>
  <c r="H35" i="123"/>
  <c r="H55" i="123" s="1"/>
  <c r="K35" i="123"/>
  <c r="K55" i="123" s="1"/>
  <c r="N35" i="123"/>
  <c r="N55" i="123" s="1"/>
  <c r="O35" i="123"/>
  <c r="O55" i="123" s="1"/>
  <c r="T35" i="123"/>
  <c r="T55" i="123" s="1"/>
  <c r="V35" i="123"/>
  <c r="V55" i="123" s="1"/>
  <c r="X35" i="123"/>
  <c r="X55" i="123" s="1"/>
  <c r="AC35" i="123"/>
  <c r="AC55" i="123" s="1"/>
  <c r="AE35" i="123"/>
  <c r="AE55" i="123" s="1"/>
  <c r="AI35" i="123"/>
  <c r="AI55" i="123" s="1"/>
  <c r="S35" i="123"/>
  <c r="S55" i="123" s="1"/>
  <c r="U35" i="123"/>
  <c r="U55" i="123" s="1"/>
  <c r="W35" i="123"/>
  <c r="W55" i="123" s="1"/>
  <c r="Y35" i="123"/>
  <c r="Y55" i="123" s="1"/>
  <c r="AD35" i="123"/>
  <c r="AD55" i="123" s="1"/>
  <c r="AH35" i="123"/>
  <c r="AH55" i="123" s="1"/>
  <c r="AJ35" i="123"/>
  <c r="AJ55" i="123" s="1"/>
  <c r="C86" i="123"/>
  <c r="C43" i="97"/>
  <c r="AL125" i="123"/>
  <c r="AL54" i="123"/>
  <c r="AL49" i="123"/>
  <c r="AL46" i="123"/>
  <c r="AL33" i="123"/>
  <c r="AL34" i="123" s="1"/>
  <c r="AL21" i="123"/>
  <c r="AL62" i="123"/>
  <c r="D73" i="123"/>
  <c r="AL90" i="123"/>
  <c r="AL98" i="123"/>
  <c r="L25" i="92"/>
  <c r="AL102" i="123"/>
  <c r="L29" i="92"/>
  <c r="AL117" i="123"/>
  <c r="L41" i="92"/>
  <c r="AL121" i="123"/>
  <c r="D21" i="123"/>
  <c r="F5" i="134" s="1"/>
  <c r="D33" i="123"/>
  <c r="F33" i="123" s="1"/>
  <c r="D54" i="123"/>
  <c r="F54" i="123" s="1"/>
  <c r="AL16" i="123"/>
  <c r="AL38" i="123"/>
  <c r="AL94" i="123"/>
  <c r="D16" i="123"/>
  <c r="F16" i="123" s="1"/>
  <c r="D38" i="123"/>
  <c r="F38" i="123" s="1"/>
  <c r="L22" i="92"/>
  <c r="L103" i="123"/>
  <c r="W103" i="123"/>
  <c r="AL12" i="123"/>
  <c r="I103" i="123"/>
  <c r="S103" i="123"/>
  <c r="AJ103" i="123"/>
  <c r="Y103" i="123"/>
  <c r="AL113" i="123"/>
  <c r="U17" i="123"/>
  <c r="X17" i="123"/>
  <c r="U87" i="123"/>
  <c r="AD87" i="123"/>
  <c r="AH87" i="123"/>
  <c r="I17" i="123"/>
  <c r="L17" i="123"/>
  <c r="S17" i="123"/>
  <c r="W17" i="123"/>
  <c r="Y17" i="123"/>
  <c r="AD17" i="123"/>
  <c r="H17" i="123"/>
  <c r="O17" i="123"/>
  <c r="V17" i="123"/>
  <c r="AC17" i="123"/>
  <c r="AI17" i="123"/>
  <c r="K17" i="123"/>
  <c r="N17" i="123"/>
  <c r="T17" i="123"/>
  <c r="AE17" i="123"/>
  <c r="AJ17" i="123"/>
  <c r="H87" i="123"/>
  <c r="O87" i="123"/>
  <c r="V87" i="123"/>
  <c r="X87" i="123"/>
  <c r="AC87" i="123"/>
  <c r="AI87" i="123"/>
  <c r="K103" i="123"/>
  <c r="N103" i="123"/>
  <c r="T103" i="123"/>
  <c r="AE103" i="123"/>
  <c r="I87" i="123"/>
  <c r="S87" i="123"/>
  <c r="W87" i="123"/>
  <c r="Y87" i="123"/>
  <c r="AJ87" i="123"/>
  <c r="U103" i="123"/>
  <c r="AD103" i="123"/>
  <c r="AH103" i="123"/>
  <c r="AH17" i="123"/>
  <c r="K87" i="123"/>
  <c r="N87" i="123"/>
  <c r="T87" i="123"/>
  <c r="AE87" i="123"/>
  <c r="H103" i="123"/>
  <c r="O103" i="123"/>
  <c r="V103" i="123"/>
  <c r="X103" i="123"/>
  <c r="AC103" i="123"/>
  <c r="AI103" i="123"/>
  <c r="H5" i="134" l="1"/>
  <c r="I4" i="128" s="1"/>
  <c r="I4" i="139" s="1"/>
  <c r="I30" i="92"/>
  <c r="K21" i="92"/>
  <c r="K30" i="92" s="1"/>
  <c r="I19" i="134"/>
  <c r="I21" i="134" s="1"/>
  <c r="K14" i="134"/>
  <c r="K19" i="134" s="1"/>
  <c r="K21" i="134" s="1"/>
  <c r="L7" i="134"/>
  <c r="D43" i="97"/>
  <c r="F43" i="97" s="1"/>
  <c r="F64" i="123"/>
  <c r="E103" i="123"/>
  <c r="F63" i="123"/>
  <c r="L18" i="134"/>
  <c r="F66" i="123"/>
  <c r="F67" i="123"/>
  <c r="F21" i="123"/>
  <c r="F131" i="123"/>
  <c r="F107" i="123"/>
  <c r="F105" i="123"/>
  <c r="F110" i="123"/>
  <c r="F108" i="123"/>
  <c r="N60" i="92"/>
  <c r="N51" i="92"/>
  <c r="N43" i="92"/>
  <c r="N26" i="92"/>
  <c r="M52" i="92"/>
  <c r="N27" i="92"/>
  <c r="N24" i="92"/>
  <c r="F84" i="123"/>
  <c r="F83" i="123"/>
  <c r="F120" i="123"/>
  <c r="F104" i="123"/>
  <c r="N23" i="92"/>
  <c r="D94" i="123"/>
  <c r="F94" i="123" s="1"/>
  <c r="F92" i="123"/>
  <c r="D117" i="123"/>
  <c r="F117" i="123" s="1"/>
  <c r="F114" i="123"/>
  <c r="D102" i="123"/>
  <c r="F101" i="123"/>
  <c r="D98" i="123"/>
  <c r="F98" i="123" s="1"/>
  <c r="F96" i="123"/>
  <c r="F56" i="123"/>
  <c r="E70" i="123"/>
  <c r="D49" i="123"/>
  <c r="F49" i="123" s="1"/>
  <c r="F47" i="123"/>
  <c r="D46" i="123"/>
  <c r="F46" i="123" s="1"/>
  <c r="F40" i="123"/>
  <c r="F26" i="123"/>
  <c r="F22" i="123"/>
  <c r="D35" i="123"/>
  <c r="D69" i="123"/>
  <c r="F69" i="123" s="1"/>
  <c r="D17" i="123"/>
  <c r="F4" i="134" s="1"/>
  <c r="H4" i="134" s="1"/>
  <c r="L45" i="92"/>
  <c r="D113" i="123"/>
  <c r="F113" i="123" s="1"/>
  <c r="C132" i="123"/>
  <c r="L55" i="92"/>
  <c r="D86" i="123"/>
  <c r="F86" i="123" s="1"/>
  <c r="AL35" i="123"/>
  <c r="AL55" i="123" s="1"/>
  <c r="W126" i="123"/>
  <c r="W133" i="123" s="1"/>
  <c r="C69" i="123"/>
  <c r="C58" i="92"/>
  <c r="C102" i="123"/>
  <c r="AI126" i="123"/>
  <c r="AI133" i="123" s="1"/>
  <c r="X126" i="123"/>
  <c r="X133" i="123" s="1"/>
  <c r="T126" i="123"/>
  <c r="T133" i="123" s="1"/>
  <c r="AJ126" i="123"/>
  <c r="AJ133" i="123" s="1"/>
  <c r="S126" i="123"/>
  <c r="S133" i="123" s="1"/>
  <c r="W70" i="123"/>
  <c r="W74" i="123" s="1"/>
  <c r="I126" i="123"/>
  <c r="I133" i="123" s="1"/>
  <c r="AC126" i="123"/>
  <c r="AC133" i="123" s="1"/>
  <c r="U126" i="123"/>
  <c r="U133" i="123" s="1"/>
  <c r="AL103" i="123"/>
  <c r="V70" i="123"/>
  <c r="V74" i="123" s="1"/>
  <c r="AL17" i="123"/>
  <c r="O70" i="123"/>
  <c r="O74" i="123" s="1"/>
  <c r="O126" i="123"/>
  <c r="O133" i="123" s="1"/>
  <c r="H126" i="123"/>
  <c r="H133" i="123" s="1"/>
  <c r="AE126" i="123"/>
  <c r="AE133" i="123" s="1"/>
  <c r="K126" i="123"/>
  <c r="K133" i="123" s="1"/>
  <c r="Y126" i="123"/>
  <c r="Y133" i="123" s="1"/>
  <c r="T70" i="123"/>
  <c r="T74" i="123" s="1"/>
  <c r="AE70" i="123"/>
  <c r="AE74" i="123" s="1"/>
  <c r="K70" i="123"/>
  <c r="K74" i="123" s="1"/>
  <c r="U70" i="123"/>
  <c r="U74" i="123" s="1"/>
  <c r="AI70" i="123"/>
  <c r="AI74" i="123" s="1"/>
  <c r="AC70" i="123"/>
  <c r="AC74" i="123" s="1"/>
  <c r="S70" i="123"/>
  <c r="S74" i="123" s="1"/>
  <c r="AH126" i="123"/>
  <c r="AH133" i="123" s="1"/>
  <c r="I70" i="123"/>
  <c r="I74" i="123" s="1"/>
  <c r="H70" i="123"/>
  <c r="H74" i="123" s="1"/>
  <c r="AH70" i="123"/>
  <c r="AH74" i="123" s="1"/>
  <c r="V126" i="123"/>
  <c r="V133" i="123" s="1"/>
  <c r="AJ70" i="123"/>
  <c r="AJ74" i="123" s="1"/>
  <c r="L70" i="123"/>
  <c r="L74" i="123" s="1"/>
  <c r="AD126" i="123"/>
  <c r="AD133" i="123" s="1"/>
  <c r="N70" i="123"/>
  <c r="AD70" i="123"/>
  <c r="AD74" i="123" s="1"/>
  <c r="Y70" i="123"/>
  <c r="Y74" i="123" s="1"/>
  <c r="X70" i="123"/>
  <c r="X74" i="123" s="1"/>
  <c r="N126" i="123"/>
  <c r="N133" i="123" s="1"/>
  <c r="I3" i="128" l="1"/>
  <c r="I3" i="139" s="1"/>
  <c r="AJ145" i="123"/>
  <c r="AD145" i="123"/>
  <c r="D44" i="97"/>
  <c r="F44" i="97" s="1"/>
  <c r="L13" i="134"/>
  <c r="L21" i="92"/>
  <c r="N21" i="92"/>
  <c r="N14" i="134"/>
  <c r="L14" i="134"/>
  <c r="N7" i="134"/>
  <c r="L17" i="134"/>
  <c r="L16" i="134"/>
  <c r="N18" i="134"/>
  <c r="L5" i="134"/>
  <c r="F17" i="123"/>
  <c r="H52" i="92"/>
  <c r="N49" i="92"/>
  <c r="L52" i="92"/>
  <c r="F102" i="123"/>
  <c r="H40" i="92"/>
  <c r="D19" i="128" s="1"/>
  <c r="D7" i="139" s="1"/>
  <c r="M40" i="92"/>
  <c r="N12" i="92"/>
  <c r="N35" i="92"/>
  <c r="N37" i="92"/>
  <c r="N57" i="92"/>
  <c r="N25" i="92"/>
  <c r="N29" i="92"/>
  <c r="M44" i="92"/>
  <c r="D103" i="123"/>
  <c r="H14" i="92"/>
  <c r="D4" i="128" s="1"/>
  <c r="D4" i="139" s="1"/>
  <c r="M14" i="92"/>
  <c r="N47" i="92"/>
  <c r="N32" i="92"/>
  <c r="N34" i="92"/>
  <c r="H44" i="92"/>
  <c r="D20" i="128" s="1"/>
  <c r="L30" i="92"/>
  <c r="M30" i="92"/>
  <c r="V145" i="123"/>
  <c r="U145" i="123"/>
  <c r="T145" i="123"/>
  <c r="X145" i="123"/>
  <c r="Y145" i="123"/>
  <c r="AI145" i="123"/>
  <c r="D132" i="123"/>
  <c r="F132" i="123" s="1"/>
  <c r="F128" i="123"/>
  <c r="D90" i="123"/>
  <c r="F90" i="123" s="1"/>
  <c r="F88" i="123"/>
  <c r="F16" i="92" s="1"/>
  <c r="F20" i="92" s="1"/>
  <c r="F53" i="92" s="1"/>
  <c r="F59" i="92" s="1"/>
  <c r="D121" i="123"/>
  <c r="F121" i="123" s="1"/>
  <c r="F118" i="123"/>
  <c r="D55" i="123"/>
  <c r="F6" i="134" s="1"/>
  <c r="H6" i="134" s="1"/>
  <c r="I5" i="128" s="1"/>
  <c r="F35" i="123"/>
  <c r="K145" i="123"/>
  <c r="O145" i="123"/>
  <c r="H145" i="123"/>
  <c r="AH145" i="123"/>
  <c r="AE145" i="123"/>
  <c r="AC145" i="123"/>
  <c r="W145" i="123"/>
  <c r="S145" i="123"/>
  <c r="I145" i="123"/>
  <c r="AL70" i="123"/>
  <c r="F61" i="92" l="1"/>
  <c r="L59" i="92"/>
  <c r="D20" i="139"/>
  <c r="I5" i="139"/>
  <c r="I15" i="139" s="1"/>
  <c r="I32" i="139" s="1"/>
  <c r="I29" i="128"/>
  <c r="I33" i="128" s="1"/>
  <c r="F12" i="134"/>
  <c r="F21" i="134" s="1"/>
  <c r="H12" i="134"/>
  <c r="H21" i="134" s="1"/>
  <c r="N22" i="92"/>
  <c r="L19" i="134"/>
  <c r="L40" i="92"/>
  <c r="L44" i="92"/>
  <c r="N13" i="134"/>
  <c r="N52" i="92"/>
  <c r="N16" i="134"/>
  <c r="N17" i="134"/>
  <c r="F55" i="123"/>
  <c r="N5" i="134"/>
  <c r="L4" i="134"/>
  <c r="N11" i="92"/>
  <c r="N31" i="92"/>
  <c r="H30" i="92"/>
  <c r="N41" i="92"/>
  <c r="L14" i="92"/>
  <c r="M15" i="92"/>
  <c r="F103" i="123"/>
  <c r="N55" i="92"/>
  <c r="M58" i="92"/>
  <c r="N44" i="92"/>
  <c r="N40" i="92"/>
  <c r="M48" i="92"/>
  <c r="N14" i="92"/>
  <c r="N30" i="92" l="1"/>
  <c r="N19" i="134"/>
  <c r="L6" i="134"/>
  <c r="N4" i="134"/>
  <c r="L12" i="134"/>
  <c r="N45" i="92"/>
  <c r="H48" i="92"/>
  <c r="L48" i="92"/>
  <c r="N6" i="134" l="1"/>
  <c r="N12" i="134"/>
  <c r="L21" i="134"/>
  <c r="N48" i="92"/>
  <c r="N21" i="134" l="1"/>
  <c r="C62" i="132"/>
  <c r="J30" i="128" l="1"/>
  <c r="J23" i="139"/>
  <c r="J19" i="128"/>
  <c r="J17" i="128"/>
  <c r="J18" i="128"/>
  <c r="J22" i="139"/>
  <c r="H20" i="128"/>
  <c r="J20" i="128" s="1"/>
  <c r="C102" i="132"/>
  <c r="C98" i="132"/>
  <c r="C94" i="132"/>
  <c r="C86" i="132"/>
  <c r="C17" i="97"/>
  <c r="C113" i="132"/>
  <c r="H29" i="139" l="1"/>
  <c r="J29" i="139" s="1"/>
  <c r="J21" i="139"/>
  <c r="H24" i="139"/>
  <c r="E16" i="92"/>
  <c r="C6" i="128" s="1"/>
  <c r="C17" i="139" s="1"/>
  <c r="C103" i="132"/>
  <c r="J24" i="139" l="1"/>
  <c r="E52" i="92"/>
  <c r="E48" i="92"/>
  <c r="E44" i="92"/>
  <c r="C20" i="128" s="1"/>
  <c r="C20" i="139" s="1"/>
  <c r="E30" i="92"/>
  <c r="E14" i="92"/>
  <c r="C4" i="128" s="1"/>
  <c r="C4" i="139" s="1"/>
  <c r="C16" i="132"/>
  <c r="C12" i="132"/>
  <c r="C17" i="132" l="1"/>
  <c r="D4" i="134" s="1"/>
  <c r="C26" i="132"/>
  <c r="C125" i="123"/>
  <c r="C121" i="123"/>
  <c r="C117" i="123"/>
  <c r="C113" i="123"/>
  <c r="C98" i="123"/>
  <c r="C94" i="123"/>
  <c r="C90" i="123"/>
  <c r="C18" i="92" s="1"/>
  <c r="C73" i="123"/>
  <c r="C54" i="123"/>
  <c r="C49" i="123"/>
  <c r="C46" i="123"/>
  <c r="C38" i="123"/>
  <c r="C33" i="123"/>
  <c r="C21" i="123"/>
  <c r="C5" i="134" s="1"/>
  <c r="C16" i="123"/>
  <c r="C12" i="123"/>
  <c r="C24" i="95"/>
  <c r="C20" i="95"/>
  <c r="C21" i="95"/>
  <c r="C19" i="92" l="1"/>
  <c r="H16" i="92"/>
  <c r="D6" i="128" s="1"/>
  <c r="C35" i="123"/>
  <c r="C103" i="123"/>
  <c r="C27" i="95"/>
  <c r="C17" i="123"/>
  <c r="C4" i="134" s="1"/>
  <c r="E4" i="134" s="1"/>
  <c r="D8" i="128" l="1"/>
  <c r="D17" i="139"/>
  <c r="D19" i="139" s="1"/>
  <c r="D30" i="139" s="1"/>
  <c r="H3" i="128"/>
  <c r="H3" i="139" s="1"/>
  <c r="J10" i="139"/>
  <c r="J11" i="128"/>
  <c r="J10" i="128"/>
  <c r="H20" i="92"/>
  <c r="J8" i="128" l="1"/>
  <c r="J7" i="139"/>
  <c r="J9" i="139"/>
  <c r="L16" i="92"/>
  <c r="J28" i="128" l="1"/>
  <c r="L20" i="92"/>
  <c r="M16" i="92"/>
  <c r="C28" i="95"/>
  <c r="C38" i="97"/>
  <c r="J3" i="139" l="1"/>
  <c r="J3" i="128"/>
  <c r="J12" i="139"/>
  <c r="H14" i="139"/>
  <c r="J14" i="139" s="1"/>
  <c r="N16" i="92"/>
  <c r="M20" i="92"/>
  <c r="C62" i="123"/>
  <c r="C40" i="97"/>
  <c r="M61" i="92" l="1"/>
  <c r="M53" i="92"/>
  <c r="N20" i="92"/>
  <c r="J9" i="128" l="1"/>
  <c r="C55" i="123"/>
  <c r="C6" i="134" s="1"/>
  <c r="J8" i="139" l="1"/>
  <c r="H11" i="139"/>
  <c r="J11" i="139" s="1"/>
  <c r="J19" i="139"/>
  <c r="J15" i="128"/>
  <c r="C27" i="97" l="1"/>
  <c r="C21" i="132"/>
  <c r="D5" i="134" s="1"/>
  <c r="C38" i="132"/>
  <c r="C46" i="132"/>
  <c r="C54" i="132"/>
  <c r="C49" i="132"/>
  <c r="C82" i="132"/>
  <c r="C87" i="132" s="1"/>
  <c r="C117" i="132"/>
  <c r="C121" i="132"/>
  <c r="C125" i="132"/>
  <c r="C14" i="139"/>
  <c r="E14" i="139" s="1"/>
  <c r="E5" i="134" l="1"/>
  <c r="E27" i="134"/>
  <c r="J34" i="128" s="1"/>
  <c r="C90" i="132"/>
  <c r="C12" i="134"/>
  <c r="E40" i="92"/>
  <c r="C19" i="128" s="1"/>
  <c r="C7" i="139" s="1"/>
  <c r="C126" i="132" l="1"/>
  <c r="D18" i="92"/>
  <c r="H4" i="128"/>
  <c r="H4" i="139" s="1"/>
  <c r="C70" i="123"/>
  <c r="C74" i="123" s="1"/>
  <c r="C44" i="97"/>
  <c r="C44" i="92"/>
  <c r="C48" i="92"/>
  <c r="D19" i="92" l="1"/>
  <c r="D20" i="92" s="1"/>
  <c r="D53" i="92" s="1"/>
  <c r="E18" i="92"/>
  <c r="E19" i="92" s="1"/>
  <c r="C52" i="92"/>
  <c r="C20" i="92"/>
  <c r="C40" i="92"/>
  <c r="C14" i="92"/>
  <c r="C30" i="92"/>
  <c r="C7" i="128" l="1"/>
  <c r="C18" i="139" s="1"/>
  <c r="E20" i="92"/>
  <c r="J4" i="128"/>
  <c r="J4" i="139"/>
  <c r="C19" i="134"/>
  <c r="J7" i="128" l="1"/>
  <c r="J14" i="128"/>
  <c r="C21" i="134"/>
  <c r="J6" i="139" l="1"/>
  <c r="J18" i="139"/>
  <c r="H30" i="139"/>
  <c r="J30" i="139" l="1"/>
  <c r="H12" i="128"/>
  <c r="J12" i="128" s="1"/>
  <c r="E25" i="128" l="1"/>
  <c r="E15" i="128"/>
  <c r="E10" i="128"/>
  <c r="E12" i="128"/>
  <c r="E17" i="128"/>
  <c r="E9" i="128"/>
  <c r="E11" i="128"/>
  <c r="E13" i="128"/>
  <c r="E6" i="128"/>
  <c r="E16" i="128"/>
  <c r="E14" i="128"/>
  <c r="E4" i="139" l="1"/>
  <c r="E4" i="128"/>
  <c r="E18" i="139"/>
  <c r="E7" i="128"/>
  <c r="E26" i="139"/>
  <c r="E31" i="128"/>
  <c r="E23" i="139"/>
  <c r="E27" i="128"/>
  <c r="E10" i="139"/>
  <c r="E23" i="128"/>
  <c r="E8" i="139"/>
  <c r="E21" i="128"/>
  <c r="E20" i="139"/>
  <c r="E20" i="128"/>
  <c r="E7" i="139"/>
  <c r="E19" i="128"/>
  <c r="C28" i="128"/>
  <c r="E28" i="128" s="1"/>
  <c r="C24" i="128"/>
  <c r="E24" i="128" s="1"/>
  <c r="C8" i="128"/>
  <c r="E8" i="128" s="1"/>
  <c r="C18" i="128"/>
  <c r="C6" i="139" s="1"/>
  <c r="C11" i="139" l="1"/>
  <c r="E11" i="139" s="1"/>
  <c r="C24" i="139"/>
  <c r="E24" i="139" s="1"/>
  <c r="E21" i="139"/>
  <c r="C19" i="139"/>
  <c r="E19" i="139" s="1"/>
  <c r="E17" i="139"/>
  <c r="E6" i="139"/>
  <c r="E18" i="128"/>
  <c r="AL75" i="123" l="1"/>
  <c r="AL82" i="123" l="1"/>
  <c r="AL87" i="123" s="1"/>
  <c r="AL126" i="123" s="1"/>
  <c r="AL133" i="123" s="1"/>
  <c r="E75" i="123"/>
  <c r="I4" i="92" s="1"/>
  <c r="L82" i="123"/>
  <c r="L87" i="123" s="1"/>
  <c r="L126" i="123" s="1"/>
  <c r="L133" i="123" s="1"/>
  <c r="L145" i="123" s="1"/>
  <c r="I10" i="92" l="1"/>
  <c r="I15" i="92" s="1"/>
  <c r="I53" i="92" s="1"/>
  <c r="K4" i="92"/>
  <c r="K10" i="92" s="1"/>
  <c r="K15" i="92" s="1"/>
  <c r="K53" i="92" s="1"/>
  <c r="L4" i="92"/>
  <c r="F75" i="123"/>
  <c r="E82" i="123"/>
  <c r="E87" i="123" s="1"/>
  <c r="E126" i="123" s="1"/>
  <c r="E133" i="123" s="1"/>
  <c r="C82" i="123"/>
  <c r="C87" i="123" s="1"/>
  <c r="C126" i="123" s="1"/>
  <c r="C133" i="123" s="1"/>
  <c r="D62" i="123" s="1"/>
  <c r="D82" i="123"/>
  <c r="C10" i="92"/>
  <c r="C15" i="92" s="1"/>
  <c r="C53" i="92" s="1"/>
  <c r="C59" i="92" s="1"/>
  <c r="C61" i="92" s="1"/>
  <c r="N4" i="92" l="1"/>
  <c r="L10" i="92"/>
  <c r="N9" i="92"/>
  <c r="D87" i="123"/>
  <c r="F82" i="123"/>
  <c r="D70" i="123"/>
  <c r="F70" i="123" s="1"/>
  <c r="F62" i="123"/>
  <c r="E10" i="92"/>
  <c r="C3" i="128" s="1"/>
  <c r="C3" i="139" s="1"/>
  <c r="L15" i="92" l="1"/>
  <c r="H10" i="92"/>
  <c r="D3" i="128" s="1"/>
  <c r="D74" i="123"/>
  <c r="D126" i="123"/>
  <c r="F87" i="123"/>
  <c r="E15" i="92"/>
  <c r="E53" i="92" s="1"/>
  <c r="E59" i="92" s="1"/>
  <c r="E61" i="92" s="1"/>
  <c r="C5" i="128"/>
  <c r="D3" i="139" l="1"/>
  <c r="D5" i="139" s="1"/>
  <c r="D15" i="139" s="1"/>
  <c r="D32" i="139" s="1"/>
  <c r="D5" i="128"/>
  <c r="D29" i="128" s="1"/>
  <c r="D33" i="128" s="1"/>
  <c r="D35" i="128" s="1"/>
  <c r="C5" i="139"/>
  <c r="N10" i="92"/>
  <c r="C29" i="128"/>
  <c r="L58" i="92"/>
  <c r="H15" i="92"/>
  <c r="D133" i="123"/>
  <c r="F133" i="123" s="1"/>
  <c r="F126" i="123"/>
  <c r="N15" i="92" l="1"/>
  <c r="N56" i="92"/>
  <c r="E3" i="128"/>
  <c r="C15" i="139"/>
  <c r="L61" i="92"/>
  <c r="L53" i="92"/>
  <c r="C33" i="128"/>
  <c r="C35" i="128" s="1"/>
  <c r="H53" i="92"/>
  <c r="H58" i="92"/>
  <c r="N58" i="92" s="1"/>
  <c r="N53" i="92" l="1"/>
  <c r="H59" i="92"/>
  <c r="E3" i="139"/>
  <c r="E5" i="128"/>
  <c r="E32" i="128"/>
  <c r="H61" i="92" l="1"/>
  <c r="N61" i="92" s="1"/>
  <c r="N59" i="92"/>
  <c r="E27" i="139"/>
  <c r="E29" i="128"/>
  <c r="E15" i="139"/>
  <c r="E5" i="139"/>
  <c r="C35" i="132"/>
  <c r="C55" i="132" s="1"/>
  <c r="C70" i="132" l="1"/>
  <c r="C74" i="132" s="1"/>
  <c r="G130" i="132" s="1"/>
  <c r="D6" i="134"/>
  <c r="E33" i="128"/>
  <c r="C132" i="132"/>
  <c r="C133" i="132" s="1"/>
  <c r="AL72" i="123"/>
  <c r="N73" i="123"/>
  <c r="N74" i="123" s="1"/>
  <c r="N145" i="123" s="1"/>
  <c r="E6" i="134" l="1"/>
  <c r="D12" i="134"/>
  <c r="D21" i="134" s="1"/>
  <c r="AL73" i="123"/>
  <c r="AL74" i="123" s="1"/>
  <c r="AL145" i="123" s="1"/>
  <c r="E72" i="123"/>
  <c r="I24" i="134" s="1"/>
  <c r="K24" i="134" l="1"/>
  <c r="H5" i="128"/>
  <c r="H5" i="139" s="1"/>
  <c r="E12" i="134"/>
  <c r="E21" i="134" s="1"/>
  <c r="L24" i="134"/>
  <c r="H29" i="128"/>
  <c r="H33" i="128" s="1"/>
  <c r="C8" i="140"/>
  <c r="C5" i="140"/>
  <c r="E58" i="92"/>
  <c r="E73" i="123"/>
  <c r="F72" i="123"/>
  <c r="J5" i="128" l="1"/>
  <c r="N24" i="134"/>
  <c r="J29" i="128"/>
  <c r="J5" i="139"/>
  <c r="H15" i="139"/>
  <c r="J35" i="128"/>
  <c r="J33" i="128"/>
  <c r="E35" i="128"/>
  <c r="E74" i="123"/>
  <c r="F74" i="123" s="1"/>
  <c r="F73" i="123"/>
  <c r="J15" i="139" l="1"/>
  <c r="H32" i="139"/>
  <c r="J32" i="139" s="1"/>
  <c r="C29" i="139"/>
  <c r="E29" i="139" s="1"/>
  <c r="E28" i="139"/>
  <c r="C30" i="139" l="1"/>
  <c r="E30" i="139" s="1"/>
  <c r="C32" i="139" l="1"/>
  <c r="E32" i="139" s="1"/>
  <c r="L23" i="134" l="1"/>
  <c r="N23" i="134"/>
  <c r="M23" i="134"/>
  <c r="M25" i="134"/>
  <c r="N25" i="134"/>
  <c r="L25" i="134"/>
</calcChain>
</file>

<file path=xl/sharedStrings.xml><?xml version="1.0" encoding="utf-8"?>
<sst xmlns="http://schemas.openxmlformats.org/spreadsheetml/2006/main" count="1115" uniqueCount="509">
  <si>
    <t>Személyi juttatások</t>
  </si>
  <si>
    <t>Dologi kiadás</t>
  </si>
  <si>
    <t>Ellátottak juttatása</t>
  </si>
  <si>
    <t>Beruházás</t>
  </si>
  <si>
    <t>KIADÁSOK</t>
  </si>
  <si>
    <t>ebből:</t>
  </si>
  <si>
    <t>Óvoda</t>
  </si>
  <si>
    <t>Munkaadókat terhelő járulék</t>
  </si>
  <si>
    <t>Tartalék</t>
  </si>
  <si>
    <t>Felújítás</t>
  </si>
  <si>
    <t>Táppénz hozzájárulás</t>
  </si>
  <si>
    <t>Élelmiszer</t>
  </si>
  <si>
    <t>Üzemanyag</t>
  </si>
  <si>
    <t>Szociális adó</t>
  </si>
  <si>
    <t>Munkaruha, védőeszköz</t>
  </si>
  <si>
    <t>Intézmény finanszírozás</t>
  </si>
  <si>
    <t>BEVÉTELEK</t>
  </si>
  <si>
    <t>Gyógyszer, vegyszer</t>
  </si>
  <si>
    <t>Összesen:</t>
  </si>
  <si>
    <t>Működési bevételek</t>
  </si>
  <si>
    <t>Értékpapír kibocsátás, értékesítés</t>
  </si>
  <si>
    <t>MŰKÖDÉSI  BEVÉTELEK ÖSSZESEN</t>
  </si>
  <si>
    <t>MŰKÖDÉSI KIADÁSOK ÖSSZ.</t>
  </si>
  <si>
    <t>Hiány:</t>
  </si>
  <si>
    <t>Többlet:</t>
  </si>
  <si>
    <t>FELHALMOZÁSI KIADÁSOK ÖSSZ.</t>
  </si>
  <si>
    <t>Létszám (fő)</t>
  </si>
  <si>
    <t>K1101</t>
  </si>
  <si>
    <t>Alapilletmények, pótlékok, illetmény-, keresetkiegészítés</t>
  </si>
  <si>
    <t>K1103</t>
  </si>
  <si>
    <t>Céljuttatás, prémium</t>
  </si>
  <si>
    <t>K1104</t>
  </si>
  <si>
    <t>Túlóra, helyettesítés</t>
  </si>
  <si>
    <t>K1106</t>
  </si>
  <si>
    <t>Jubileumi jutalom</t>
  </si>
  <si>
    <t>K1107</t>
  </si>
  <si>
    <t>Béren kívüli juttatások</t>
  </si>
  <si>
    <t>K1108</t>
  </si>
  <si>
    <t>Ruházati költségtérítés</t>
  </si>
  <si>
    <t>K1109</t>
  </si>
  <si>
    <t>Közlekedési költségtérítés</t>
  </si>
  <si>
    <t>K1113</t>
  </si>
  <si>
    <t>K121</t>
  </si>
  <si>
    <t>K122</t>
  </si>
  <si>
    <t>K123</t>
  </si>
  <si>
    <t>Választott tisztségviselők juttatásai</t>
  </si>
  <si>
    <t>Munkavégzésre irányuló egyéb jogviszony</t>
  </si>
  <si>
    <t>K11</t>
  </si>
  <si>
    <t>K12</t>
  </si>
  <si>
    <t>K1</t>
  </si>
  <si>
    <t>K21</t>
  </si>
  <si>
    <t>K25</t>
  </si>
  <si>
    <t>K27</t>
  </si>
  <si>
    <t>K2</t>
  </si>
  <si>
    <t>MUNKAADÓKAT TERHELŐ JÁR., ADÓK</t>
  </si>
  <si>
    <t>SZEMÉLYI JUTTATÁSOK ÖSSZESEN</t>
  </si>
  <si>
    <t>K31</t>
  </si>
  <si>
    <t>K3111</t>
  </si>
  <si>
    <t>K3112</t>
  </si>
  <si>
    <t>Könyv, folyóirat, tev-t segítő információhordozó</t>
  </si>
  <si>
    <t>K311</t>
  </si>
  <si>
    <t>Irodaszer, nyomtatvány</t>
  </si>
  <si>
    <t>Sokszorosítási feladatokkal összefüggő anyagok</t>
  </si>
  <si>
    <t>Egyéb anyag, készletbeszerzés</t>
  </si>
  <si>
    <t>K3121</t>
  </si>
  <si>
    <t>K3122</t>
  </si>
  <si>
    <t>K3123</t>
  </si>
  <si>
    <t>K3124</t>
  </si>
  <si>
    <t>K3125</t>
  </si>
  <si>
    <t>K3126</t>
  </si>
  <si>
    <t>K312</t>
  </si>
  <si>
    <t>Foglalkoztatottak egyéb személyi juttatása (biztosítási díj)</t>
  </si>
  <si>
    <t>Egyéb külső személyi juttatások (prémium évek, egysz.fogl.,repi)</t>
  </si>
  <si>
    <t>K321</t>
  </si>
  <si>
    <t>Informatikai szolgáltatások igénybevétele</t>
  </si>
  <si>
    <t xml:space="preserve">K322 </t>
  </si>
  <si>
    <t>K32</t>
  </si>
  <si>
    <t>K331</t>
  </si>
  <si>
    <t>K333</t>
  </si>
  <si>
    <t>Bérleit díjak</t>
  </si>
  <si>
    <t>K334</t>
  </si>
  <si>
    <t>Karbantartás, kisjavítási szolgáltatások</t>
  </si>
  <si>
    <t>K335</t>
  </si>
  <si>
    <t>Közvetített szolgáltatások</t>
  </si>
  <si>
    <t>K336</t>
  </si>
  <si>
    <t>K337</t>
  </si>
  <si>
    <t>Vásárolt élelmezés</t>
  </si>
  <si>
    <t>K341</t>
  </si>
  <si>
    <t>K342</t>
  </si>
  <si>
    <t>Kiküldetési kiadások</t>
  </si>
  <si>
    <t>Reklám és propaganda kiadások</t>
  </si>
  <si>
    <t>K34</t>
  </si>
  <si>
    <t>K351</t>
  </si>
  <si>
    <t>K352</t>
  </si>
  <si>
    <t>K353</t>
  </si>
  <si>
    <t>K355</t>
  </si>
  <si>
    <t>Működési célú előzetesen felszámított áfa</t>
  </si>
  <si>
    <t>Fizetendő általános forgalmi adó</t>
  </si>
  <si>
    <t>Kamatkiadások</t>
  </si>
  <si>
    <t>Egyéb dologi kiadások (hatósági díjak, ajánlati bizt., kés.kamat)</t>
  </si>
  <si>
    <t>K35</t>
  </si>
  <si>
    <t>K3</t>
  </si>
  <si>
    <t xml:space="preserve">DOLOGI KIADÁSOK </t>
  </si>
  <si>
    <t>K61</t>
  </si>
  <si>
    <t>K62</t>
  </si>
  <si>
    <t>K63</t>
  </si>
  <si>
    <t>K64</t>
  </si>
  <si>
    <t>K65</t>
  </si>
  <si>
    <t>K67</t>
  </si>
  <si>
    <t>K6</t>
  </si>
  <si>
    <t>K71</t>
  </si>
  <si>
    <t>K74</t>
  </si>
  <si>
    <t>K7</t>
  </si>
  <si>
    <t>K86</t>
  </si>
  <si>
    <t>K87</t>
  </si>
  <si>
    <t>K88</t>
  </si>
  <si>
    <t>K8</t>
  </si>
  <si>
    <t>FELHALMOZÁSI KIADÁSOK ÖSSZESEN</t>
  </si>
  <si>
    <t>K4</t>
  </si>
  <si>
    <t>K502</t>
  </si>
  <si>
    <t>Elvonások és befizetések</t>
  </si>
  <si>
    <t>K506</t>
  </si>
  <si>
    <t>Egyéb működési célú támogatások ÁH-n belülre</t>
  </si>
  <si>
    <t>K508</t>
  </si>
  <si>
    <t>Működési célú kölcsönök ÁH-n kívülre</t>
  </si>
  <si>
    <t>Egyéb működési célú támogatások ÁH-n kívülre</t>
  </si>
  <si>
    <t>K512</t>
  </si>
  <si>
    <t>Tartalékok</t>
  </si>
  <si>
    <t>K5</t>
  </si>
  <si>
    <t>EGYÉB MŰKÖDÉSI CÉLÚ KIADÁSOK</t>
  </si>
  <si>
    <t>Rovat</t>
  </si>
  <si>
    <t>Eredeti</t>
  </si>
  <si>
    <t>Önkorm.</t>
  </si>
  <si>
    <t>K915</t>
  </si>
  <si>
    <t>Működési célú pénzeszköz átadás ÁH-n belülre</t>
  </si>
  <si>
    <t>Működési kölcsönnyújtás ÁH-nkívülre</t>
  </si>
  <si>
    <t>Működési célú pénzeszköz átadás ÁH-n kívülre</t>
  </si>
  <si>
    <t>ELLÁTOTTAK JUTTATÁSAI</t>
  </si>
  <si>
    <t>BERUHÁZÁSOK</t>
  </si>
  <si>
    <t>FELÚJÍTÁSOK</t>
  </si>
  <si>
    <t>EGYÉB FELHALMOZÁSI KIADÁSOK</t>
  </si>
  <si>
    <t>Felhalmozási kölcsönök nyújtása ÁH-n kívülre</t>
  </si>
  <si>
    <t>Lakásépítés támogatása</t>
  </si>
  <si>
    <t>Felhalmozási célú pénzeszköz átadás ÁH-n kívülre</t>
  </si>
  <si>
    <t>B1</t>
  </si>
  <si>
    <t>Önkormányzatok működési támogatása</t>
  </si>
  <si>
    <t>Egyéb működési célú támogatások ÁH-n belülről</t>
  </si>
  <si>
    <t>MŰKÖDÉSI CÉLÚ TÁM. ÁH-N BELÜLRŐL</t>
  </si>
  <si>
    <t>Felhalmozási célú önkormányzati támogatások</t>
  </si>
  <si>
    <t>B11</t>
  </si>
  <si>
    <t>B16</t>
  </si>
  <si>
    <t>Egyéb felhalmozási célú támogatások ÁH-n belülről</t>
  </si>
  <si>
    <t>B25</t>
  </si>
  <si>
    <t>B2</t>
  </si>
  <si>
    <t>B21</t>
  </si>
  <si>
    <t>FELHALM-I CÉLÚ TÁM. ÁH-N BELÜLRŐL</t>
  </si>
  <si>
    <t>B31</t>
  </si>
  <si>
    <t>B34</t>
  </si>
  <si>
    <t>B351</t>
  </si>
  <si>
    <t>B354</t>
  </si>
  <si>
    <t>B355</t>
  </si>
  <si>
    <t>Gépjárműadók</t>
  </si>
  <si>
    <t>B3</t>
  </si>
  <si>
    <t>KÖZHATALMI BEVÉTELEK</t>
  </si>
  <si>
    <t>B4</t>
  </si>
  <si>
    <t>MŰKÖDÉSI BEVÉTELEK</t>
  </si>
  <si>
    <t>B401</t>
  </si>
  <si>
    <t>B402</t>
  </si>
  <si>
    <t>B403</t>
  </si>
  <si>
    <t>B404</t>
  </si>
  <si>
    <t>B405</t>
  </si>
  <si>
    <t>B406</t>
  </si>
  <si>
    <t>Készletértékesítés bevétele</t>
  </si>
  <si>
    <t>Tulajdonosi bevételek (bérleti díjak)</t>
  </si>
  <si>
    <t>Ellátási díjak</t>
  </si>
  <si>
    <t>B407</t>
  </si>
  <si>
    <t>Áfa visszatérülése</t>
  </si>
  <si>
    <t>B408</t>
  </si>
  <si>
    <t>Kamatbevételek</t>
  </si>
  <si>
    <t>Egyéb működési bevételek</t>
  </si>
  <si>
    <t>B52</t>
  </si>
  <si>
    <t>B54</t>
  </si>
  <si>
    <t>Ingatlanok értékesítése</t>
  </si>
  <si>
    <t>Részesedések értékesítése</t>
  </si>
  <si>
    <t>B5</t>
  </si>
  <si>
    <t>FELHALMOZÁSI  BEVÉTELEK</t>
  </si>
  <si>
    <t>B62</t>
  </si>
  <si>
    <t>Működési célú kölcsönök visszatérülése ÁH-n kívülről</t>
  </si>
  <si>
    <t>Egyéb működési célú átvett pénzeszközök ÁH-n kívülről</t>
  </si>
  <si>
    <t>B6</t>
  </si>
  <si>
    <t>B7</t>
  </si>
  <si>
    <t>MŰK-I CÉLÚ ÁTVETT PÉNZE. ÁH kívülről</t>
  </si>
  <si>
    <t>B72</t>
  </si>
  <si>
    <t>Felhalmozási kölcsönök visszatérülése</t>
  </si>
  <si>
    <t>Egyéb felhalmozási célú átvett pénzeszközök ÁH-n kívülről</t>
  </si>
  <si>
    <t>Belföldi értékpapírok bevételei</t>
  </si>
  <si>
    <t>B812</t>
  </si>
  <si>
    <t>B813</t>
  </si>
  <si>
    <t>Maradvány igénybevétele</t>
  </si>
  <si>
    <t>B816</t>
  </si>
  <si>
    <t>B817</t>
  </si>
  <si>
    <t>Betétek megszüntetése</t>
  </si>
  <si>
    <t>Ellátottak juttatásai</t>
  </si>
  <si>
    <t>B111</t>
  </si>
  <si>
    <t>B112</t>
  </si>
  <si>
    <t>B113</t>
  </si>
  <si>
    <t>B114</t>
  </si>
  <si>
    <t>B115</t>
  </si>
  <si>
    <t>B116</t>
  </si>
  <si>
    <t>Helyi önkorm.működésének általános támogatása</t>
  </si>
  <si>
    <t>Települési önk.egyes köznevelési feladatainak támogatása</t>
  </si>
  <si>
    <t>Települési önk.szociális, gyermekjóléti, gyermekétkezt.fa tám.</t>
  </si>
  <si>
    <t>Települési önk.kulturális feladatainak támogatása</t>
  </si>
  <si>
    <t>Működési célú központosított előirányzatok</t>
  </si>
  <si>
    <t>Helyi önkormányzatok kiegészítő támogatása</t>
  </si>
  <si>
    <t>Kiszámlázott általános forgalmi adó</t>
  </si>
  <si>
    <t>Szolgáltatások ellenértéke (igazg.szolg.díj, vendégétkezés)</t>
  </si>
  <si>
    <t>Működési célú átvét ÁH- n belülről</t>
  </si>
  <si>
    <t>Felhalmozási célú átvét ÁH-n belülről</t>
  </si>
  <si>
    <t>Közhatalmi bevételek</t>
  </si>
  <si>
    <t>Felhalmozási bevételek ÁH-n belülről</t>
  </si>
  <si>
    <t xml:space="preserve">B5 </t>
  </si>
  <si>
    <t>Felhalmozási bevételek</t>
  </si>
  <si>
    <t>Működési kölcsönnyújtás ÁH-n kívülre</t>
  </si>
  <si>
    <t>Egyéb működési célú kiadások</t>
  </si>
  <si>
    <t>Egyéb felhalmozási célú kiadások</t>
  </si>
  <si>
    <t>TERV</t>
  </si>
  <si>
    <t>Működési bevételek ÁH-n belülről</t>
  </si>
  <si>
    <t>Működési célú kölcsönök visszatér. ÁH-n kívülről</t>
  </si>
  <si>
    <t>Egyéb működési célú átvett pénze. ÁH-n kívülről</t>
  </si>
  <si>
    <t>Működési célú pénze.átvét ÁH-n kívülről</t>
  </si>
  <si>
    <t>Felhalmozási célú pénze.átvét ÁH-n kívülről</t>
  </si>
  <si>
    <t>Egyéb felhalm-i célú átvett pénze. ÁH-n kívülről</t>
  </si>
  <si>
    <t>B8</t>
  </si>
  <si>
    <t>K9</t>
  </si>
  <si>
    <t>Egyéb kommunikációs szolgáltatások  (telefondíj)</t>
  </si>
  <si>
    <t>Közüzemi díjak (gáz, áram, víz)</t>
  </si>
  <si>
    <t>Szakmai tev-t segítő szolgáltatások  (közszolg.,száml.szellemi)</t>
  </si>
  <si>
    <t>Egyéb szolgáltatások (száll.,posta, hull.,munkaeü., bank)</t>
  </si>
  <si>
    <t>Közcélú foglalkoztatás</t>
  </si>
  <si>
    <t>Önkormányzatok felhalmozási támogatása</t>
  </si>
  <si>
    <t>Általános tartalék</t>
  </si>
  <si>
    <t xml:space="preserve">   Működési tartalék</t>
  </si>
  <si>
    <t xml:space="preserve">   Felhalmozási tartalék</t>
  </si>
  <si>
    <t>Céltartalék</t>
  </si>
  <si>
    <t>Pénzeszköz átadás Közös Hivatal</t>
  </si>
  <si>
    <t>Bérleti és lízingdíj</t>
  </si>
  <si>
    <t>Tüzelőanyag</t>
  </si>
  <si>
    <t>K3113</t>
  </si>
  <si>
    <t>Egyéb szakmai anyag</t>
  </si>
  <si>
    <t>Idegenforgalmi adó</t>
  </si>
  <si>
    <t>Kommunális adó</t>
  </si>
  <si>
    <t>Szolgáltatások ellenértéke</t>
  </si>
  <si>
    <t>Értékesítési és forgalmi adók (iparűzési adó)</t>
  </si>
  <si>
    <t xml:space="preserve">    Önkormányzat</t>
  </si>
  <si>
    <t>Intézmény neve</t>
  </si>
  <si>
    <t>1 1</t>
  </si>
  <si>
    <t>1 1 1</t>
  </si>
  <si>
    <t>1 1 2</t>
  </si>
  <si>
    <t>Játékok</t>
  </si>
  <si>
    <t>K914</t>
  </si>
  <si>
    <t>Államháztartáson belüli megelőlegzések visszafizetése</t>
  </si>
  <si>
    <t>Tagdíjak</t>
  </si>
  <si>
    <t>Államháztartáson belüli megelőlegzések visszafiz.</t>
  </si>
  <si>
    <t>Igazgatási, szolgáltatási díj</t>
  </si>
  <si>
    <t>Maradvány felhasználás</t>
  </si>
  <si>
    <t>A helyi önkormányzatok előző évi elszámolásából származó kiadások</t>
  </si>
  <si>
    <t>Immateriális javak beszerzése</t>
  </si>
  <si>
    <t>Ingatlanok beszerzése, létesítése</t>
  </si>
  <si>
    <t>Informatikai eszközök beszerzése</t>
  </si>
  <si>
    <t>Egyéb tárgyi eszközök beszerzése</t>
  </si>
  <si>
    <t>Részesedés vásárlás</t>
  </si>
  <si>
    <t>Beruházások előzetesen felszámított általános forgalmi adója</t>
  </si>
  <si>
    <t xml:space="preserve">BERUHÁZÁSOK </t>
  </si>
  <si>
    <t>K73</t>
  </si>
  <si>
    <t>Egyéb tárgyi eszközök felújítása</t>
  </si>
  <si>
    <t>Ingatlanok felújítása</t>
  </si>
  <si>
    <t>Felújítások általános forgalmi adója</t>
  </si>
  <si>
    <t>EGYÉB FELHALMOZÁSI CÉLÚ KIADÁSOK</t>
  </si>
  <si>
    <t>K513</t>
  </si>
  <si>
    <t>Foglalkoztatottak személyi juttatásai</t>
  </si>
  <si>
    <t xml:space="preserve">Külső személyi juttatások </t>
  </si>
  <si>
    <t>Szakmai anyag beszerzés</t>
  </si>
  <si>
    <t>Üzemeltetési anyagok beszerzése</t>
  </si>
  <si>
    <t>Készletbeszerzés</t>
  </si>
  <si>
    <t>Kommunikációs szolgáltatások</t>
  </si>
  <si>
    <t>K332</t>
  </si>
  <si>
    <t>Szolgáltatási kiadások</t>
  </si>
  <si>
    <t>Kiküldetések, reklám kiadások</t>
  </si>
  <si>
    <t>Különféle befizetések és egyéb dologi kiadások</t>
  </si>
  <si>
    <t>K33</t>
  </si>
  <si>
    <t>KIADÁSOK ÖSSZESEN</t>
  </si>
  <si>
    <t>KIADÁSOK HALMOZOTT ÖSSZEGE</t>
  </si>
  <si>
    <t>FINANSZÍROZÁSI KIADÁSOK</t>
  </si>
  <si>
    <t>Jövedelem adók (termőföld bérbeadás)</t>
  </si>
  <si>
    <t>Vagyoni típusú adók (építmény, telekadó)</t>
  </si>
  <si>
    <t>Egyéb adók (talajterhelési díj)</t>
  </si>
  <si>
    <t>B36</t>
  </si>
  <si>
    <t>B35</t>
  </si>
  <si>
    <t>Termékek és szolgáltatások adói</t>
  </si>
  <si>
    <t>Egyéb közhatalmi bevételek</t>
  </si>
  <si>
    <t>Környezetvédelmi bírság</t>
  </si>
  <si>
    <t>B367</t>
  </si>
  <si>
    <t>B361</t>
  </si>
  <si>
    <t>B362</t>
  </si>
  <si>
    <t>Vagyoni típusú adók összesen</t>
  </si>
  <si>
    <t>B411</t>
  </si>
  <si>
    <t>MŰK. CÉLÚ ÁTVETT PÉNZE. ÁH. KÍVÜLRŐL</t>
  </si>
  <si>
    <t>B65</t>
  </si>
  <si>
    <t>FELHALM. CÉLÚ ÁTVETT PÉNZE. ÁH. KÍVÜLRŐL</t>
  </si>
  <si>
    <t>B75</t>
  </si>
  <si>
    <t>BEVÉTELEK ÖSSZESEN</t>
  </si>
  <si>
    <t>FINANSZÍROZÁSI BEVÉTELEK</t>
  </si>
  <si>
    <t>BEVÉTELEK HALMOZOTT ÖSSZEGE</t>
  </si>
  <si>
    <t>FELHALM. ÁTVETT PÉNZE. ÁH KÍVÜLRŐL</t>
  </si>
  <si>
    <t>MŰK. CÉLÚ TÁMOGATÁS ÁH. BELÜLRŐL</t>
  </si>
  <si>
    <t>FELH. CÉLÚ TÁMOGATÁS ÁH. BELÜLRŐL</t>
  </si>
  <si>
    <t>K3114</t>
  </si>
  <si>
    <t>Szakmai anyag: tempera, krepp papír barkácsoláshoz</t>
  </si>
  <si>
    <t>Felhalm. célú pénze. átv. ÁH. kívülről</t>
  </si>
  <si>
    <t>KÖLTSÉGVETÉSI FŐÖSSZEG</t>
  </si>
  <si>
    <t>Finanszírozási célú bevételek</t>
  </si>
  <si>
    <t>Finanszírozási célú kiadások</t>
  </si>
  <si>
    <t>FELHALMOZÁSI BEVÉTELEK ÖSSZ.</t>
  </si>
  <si>
    <t>Készletértékesítés ellenértéke</t>
  </si>
  <si>
    <t>Közvetített szolgáltatások ellenértéke</t>
  </si>
  <si>
    <t>Tulajdonosi bevételek</t>
  </si>
  <si>
    <t>Általános forgalmi adó visszatérítése</t>
  </si>
  <si>
    <t>Kamatbevételek és más nyereségjellegű bevételek</t>
  </si>
  <si>
    <t>Jövedelem adók: termőföld bérbeadás</t>
  </si>
  <si>
    <t>Vagyoni típusú adók: építmény, telekadó</t>
  </si>
  <si>
    <t>Értékesítési és forgalmi adók: iparűzési adó</t>
  </si>
  <si>
    <t>összesen</t>
  </si>
  <si>
    <t>Működési kiadások összesen</t>
  </si>
  <si>
    <t>Felhalmozási kiadások</t>
  </si>
  <si>
    <t>K5021</t>
  </si>
  <si>
    <t>K5022</t>
  </si>
  <si>
    <t>HALMOZOTT KIADÁSOK ÖSSZ.</t>
  </si>
  <si>
    <t>ÖSSZESEN</t>
  </si>
  <si>
    <t>A helyi önkormányzatok törvényi előíráson alapuló befizetései</t>
  </si>
  <si>
    <t>HALMOZOTT BEVÉTELEK ÖSSZESEN</t>
  </si>
  <si>
    <t>Egyéb felhalmozási célú támogatások ÁH-n kívülre</t>
  </si>
  <si>
    <t>B343</t>
  </si>
  <si>
    <t>B344</t>
  </si>
  <si>
    <t>ROVAT</t>
  </si>
  <si>
    <t>Egyéb szolgáltatások</t>
  </si>
  <si>
    <t>Szakmai tevékenységet segítő szolgáltatások</t>
  </si>
  <si>
    <t>Egyéb kommunikációs szolgáltatások</t>
  </si>
  <si>
    <t>Helyi önkormányzatok kiegészítő támogatása (külterületi)</t>
  </si>
  <si>
    <t>Fordítot ÁFA</t>
  </si>
  <si>
    <t>eltérés</t>
  </si>
  <si>
    <t>K84</t>
  </si>
  <si>
    <t>Fejlesztési célú támogatás ÁH-n belülre</t>
  </si>
  <si>
    <t>B64</t>
  </si>
  <si>
    <t>Működési célú visszatérítendő tám. visszatérülése áh.-on kívülről</t>
  </si>
  <si>
    <t>B74</t>
  </si>
  <si>
    <t>Felhalmozási célú visszatérítendő tám. visszatérülése ÁH-on kívülről</t>
  </si>
  <si>
    <t>Felhalmozási célú visszat.tám. visszat. ÁH-on kívülről</t>
  </si>
  <si>
    <t>Felhalm. célú visszat.tám. visszat. ÁH-on kívülről</t>
  </si>
  <si>
    <t>Működési célú visszatérítendő tám. visszatér. ÁH-on kívülről</t>
  </si>
  <si>
    <t>Működési célú visszat. tám. visszat. ÁH-on kívülről</t>
  </si>
  <si>
    <t>KÖLTSÉGVETÉSI BEVÉTELEK</t>
  </si>
  <si>
    <t>KÖLTSÉGVETÉSI KIADÁSOK</t>
  </si>
  <si>
    <t>HALMOZOTT BEVÉTELEK</t>
  </si>
  <si>
    <t>HALMOZOTT KIADÁSOK</t>
  </si>
  <si>
    <t>MINDÖSSZESEN</t>
  </si>
  <si>
    <t>011130</t>
  </si>
  <si>
    <t>013320</t>
  </si>
  <si>
    <t>013350</t>
  </si>
  <si>
    <t>018010</t>
  </si>
  <si>
    <t>018030</t>
  </si>
  <si>
    <t>041233</t>
  </si>
  <si>
    <t>062020</t>
  </si>
  <si>
    <t>064010</t>
  </si>
  <si>
    <t>066010</t>
  </si>
  <si>
    <t>066020</t>
  </si>
  <si>
    <t>072111</t>
  </si>
  <si>
    <t>074031</t>
  </si>
  <si>
    <t>074032</t>
  </si>
  <si>
    <t>082091</t>
  </si>
  <si>
    <t>084031</t>
  </si>
  <si>
    <t>096015</t>
  </si>
  <si>
    <t>107060</t>
  </si>
  <si>
    <t>900020</t>
  </si>
  <si>
    <t>900060</t>
  </si>
  <si>
    <t>900070</t>
  </si>
  <si>
    <t>Önk.-ok jogalkotó és
ált. ig. tev.</t>
  </si>
  <si>
    <t>Köz-
temető
fenntartása</t>
  </si>
  <si>
    <t>Önkorm.-i
vagyonnal
való gazd.</t>
  </si>
  <si>
    <t>Önk.-ok
elsz. kp.-i
ktg.-vetéssel</t>
  </si>
  <si>
    <t>Tám. célú
finansz.
műveletek</t>
  </si>
  <si>
    <t>Hosszabb
időtartamú
közfogl.</t>
  </si>
  <si>
    <t>Telepü-
lésfejl. proj.
és tám.</t>
  </si>
  <si>
    <t>Köz-
világítás</t>
  </si>
  <si>
    <t>Zöldterület
kezelés</t>
  </si>
  <si>
    <t>Község-
gazd.
szolg.</t>
  </si>
  <si>
    <t>Házi-
orvosi
ellátás</t>
  </si>
  <si>
    <t>Család és
nővéd.
eü.-gond.</t>
  </si>
  <si>
    <t>Könyv-
tári
szolg.</t>
  </si>
  <si>
    <t>Civil szerv.
működési
támogatása</t>
  </si>
  <si>
    <t>Gyermek-
étk. köznev.
int.-ben</t>
  </si>
  <si>
    <t>Egyéb
szociális
ellátások</t>
  </si>
  <si>
    <t>Önk.-ok
bevételei
ÁH kívülről</t>
  </si>
  <si>
    <t>Forgatási
és befekt.
célú fin.</t>
  </si>
  <si>
    <t>Fejezeti
és ált.
tartalékok</t>
  </si>
  <si>
    <t>Kifizetői adó (SzJA)</t>
  </si>
  <si>
    <t>B53</t>
  </si>
  <si>
    <t>Egyéb tárgyi eszközök értékesítése</t>
  </si>
  <si>
    <t>B811</t>
  </si>
  <si>
    <t>Hosszú lejáratú hitelek, kölcsönök felvétele pénzügyi vállalkozástól</t>
  </si>
  <si>
    <t>018020</t>
  </si>
  <si>
    <t>Központi
ktg.-vetési
befizetések</t>
  </si>
  <si>
    <t>052020</t>
  </si>
  <si>
    <t>Szennyvíz
gyűjtése,
tisztítása,
elhelyezése</t>
  </si>
  <si>
    <t>074040</t>
  </si>
  <si>
    <t>Fertőző
megbeteg.
megelőzése,
járványügy</t>
  </si>
  <si>
    <t>K313</t>
  </si>
  <si>
    <t>Árubeszerzés</t>
  </si>
  <si>
    <t>Szociális hozzájárulási adó</t>
  </si>
  <si>
    <t>B1132</t>
  </si>
  <si>
    <t>Hosszú lejáratú hitelek, kölcsönök felvétele pü. váll.-tól</t>
  </si>
  <si>
    <t>Felhalm. célú visszatérítendő tám. visszatérülése ÁH-on kívülről</t>
  </si>
  <si>
    <t>Működési célú visszatérítendő tám. visszatérülése ÁH-on kívülről</t>
  </si>
  <si>
    <t>Foglalk. egyéb szem. jutt. (bizt. díj, megbízási díj; komp., kult. pótlék)</t>
  </si>
  <si>
    <t>Alapilletmények, pótlékok, kereset-kiegészítés</t>
  </si>
  <si>
    <t>Címrend</t>
  </si>
  <si>
    <t>Költségvetési engedélyezett létszámhely - 2021. év</t>
  </si>
  <si>
    <t>Össz.</t>
  </si>
  <si>
    <t>Intézmények</t>
  </si>
  <si>
    <t>FELHALM-I ÁTVETT PÉNZE. ÁH kívülről</t>
  </si>
  <si>
    <t>mód. EI.</t>
  </si>
  <si>
    <t>teljesítés</t>
  </si>
  <si>
    <t>módosított EI (I.)</t>
  </si>
  <si>
    <t>telj. (%)</t>
  </si>
  <si>
    <t>mód. EI</t>
  </si>
  <si>
    <t>vált. (%)</t>
  </si>
  <si>
    <t>2021. évi</t>
  </si>
  <si>
    <t>2021. I. félévi</t>
  </si>
  <si>
    <t>2021.
I. félévi telj.
(%)</t>
  </si>
  <si>
    <t>B1131</t>
  </si>
  <si>
    <t>Települési önk. egyes szociális és gyermekjóléti feladatainak tám.</t>
  </si>
  <si>
    <t>013330</t>
  </si>
  <si>
    <t>Pályázat- és tám.-kezelés, ellenőrzés</t>
  </si>
  <si>
    <t>045160</t>
  </si>
  <si>
    <t>Közutak, hidak, alagutak üzemelt., fenntart.</t>
  </si>
  <si>
    <t>052080</t>
  </si>
  <si>
    <t>Szennyvíz-
csatorna építése, fenntartása, üzemeltetése</t>
  </si>
  <si>
    <t>Ifjúság-
eü.-i
gondo-
zás</t>
  </si>
  <si>
    <t>081030</t>
  </si>
  <si>
    <t>Sportléte-
sítmények, edzőtáborok működtetése és fejlesztése</t>
  </si>
  <si>
    <t>082042</t>
  </si>
  <si>
    <t>Közműve-
lődés
közösségi és társadalmi részvétel fejlesztése</t>
  </si>
  <si>
    <t>101150</t>
  </si>
  <si>
    <t>Betegséggel kapcsolatos pénzbeli ellátások, támogatások</t>
  </si>
  <si>
    <t>107055</t>
  </si>
  <si>
    <t>Falu-
gondnoki, tanya-
gondnoki szolgáltatás</t>
  </si>
  <si>
    <t>2021. I. félév</t>
  </si>
  <si>
    <t>2021.
I. félévi
telj.
(%)</t>
  </si>
  <si>
    <t>Bezenye Községi Önkormányzat</t>
  </si>
  <si>
    <t>Bezenyei Százszorszép Óvoda</t>
  </si>
  <si>
    <t xml:space="preserve">    Város- és községgazdálkodás</t>
  </si>
  <si>
    <t xml:space="preserve">    Művelődési ház, könyvtár</t>
  </si>
  <si>
    <t>Működési célú pénzeszköz átadás ÁH-n belülre (Bursa EI: 780.000 Ft)</t>
  </si>
  <si>
    <t>Bezenyei Sportegyesület</t>
  </si>
  <si>
    <t>Bezenyei Polgárőr Egyesület</t>
  </si>
  <si>
    <t>Tambura Zenekar</t>
  </si>
  <si>
    <t>Hospice Ház támogatása</t>
  </si>
  <si>
    <t>2021. I. félévi
telj. (%)</t>
  </si>
  <si>
    <t>OEP támogatás: - ifjúság eü. feladatok</t>
  </si>
  <si>
    <t xml:space="preserve">                                 - háziorvosi szolgálat</t>
  </si>
  <si>
    <t>német kitelepítés 75. évfordulójára emléktábla</t>
  </si>
  <si>
    <t>Martinsich Balázs Bezenye község történetét bemutató könyv támogatása</t>
  </si>
  <si>
    <t>nyugdíjas klubok</t>
  </si>
  <si>
    <t>BEZENYEI SZÁZSZORSZÉP ÓVODA</t>
  </si>
  <si>
    <t>ELLÁTOTTAK JUTTATÁSAI (ebből BURSA: 780.000 Ft)</t>
  </si>
  <si>
    <t>Bursa ösztöndíj támogatás (A K4-es rovatra lett tervezve 780.000 Ft)</t>
  </si>
  <si>
    <t>Szigetköz - Mosoni-sík LEADER Egyesület tagdíja</t>
  </si>
  <si>
    <r>
      <t xml:space="preserve">művelődési ház részleges felújítása </t>
    </r>
    <r>
      <rPr>
        <b/>
        <sz val="12"/>
        <color rgb="FFFF0000"/>
        <rFont val="Century Gothic"/>
        <family val="2"/>
        <charset val="238"/>
      </rPr>
      <t>PÁLYÁZAT</t>
    </r>
  </si>
  <si>
    <r>
      <t xml:space="preserve">faluház tetőszerkezetének felújítása </t>
    </r>
    <r>
      <rPr>
        <b/>
        <sz val="12"/>
        <color rgb="FFFF0000"/>
        <rFont val="Century Gothic"/>
        <family val="2"/>
        <charset val="238"/>
      </rPr>
      <t>PÁLYÁZAT</t>
    </r>
  </si>
  <si>
    <r>
      <t xml:space="preserve">tanyagondnoki busz (falubusz) </t>
    </r>
    <r>
      <rPr>
        <b/>
        <sz val="12"/>
        <color rgb="FFFF0000"/>
        <rFont val="Century Gothic"/>
        <family val="2"/>
        <charset val="238"/>
      </rPr>
      <t>PÁLYÁZAT</t>
    </r>
  </si>
  <si>
    <t>művelődési ház külső homlokzatának felújítása</t>
  </si>
  <si>
    <t>papréti művelődési ház felújítása</t>
  </si>
  <si>
    <t>kis teherautó (használt)</t>
  </si>
  <si>
    <r>
      <t xml:space="preserve">szennyvíz-elvezetési és -kezelési fejlesztési project </t>
    </r>
    <r>
      <rPr>
        <b/>
        <sz val="12"/>
        <color rgb="FFFF0000"/>
        <rFont val="Century Gothic"/>
        <family val="2"/>
        <charset val="238"/>
      </rPr>
      <t>PÁLYÁZAT</t>
    </r>
  </si>
  <si>
    <t>BEZENYE KÖZSÉGI ÖNKORMÁNYZAT
FELHALMOZÁSI KIADÁSOK ÖSSZESEN</t>
  </si>
  <si>
    <t>2021. I. frélévi
telj. (%)</t>
  </si>
  <si>
    <t>mobiltelefon: védőnő, falugondnok</t>
  </si>
  <si>
    <t>videókamera állvánnyal testülerti ülésekre</t>
  </si>
  <si>
    <t>2021. május havi EI-módosítás</t>
  </si>
  <si>
    <t>Egyéb tárgyi eszközök: mikrosütő, kávéfőző, sigma tárgyalószék</t>
  </si>
  <si>
    <t>papréti művelődési házba: ruhafogas, party-asztal, MORA gáztűzhely, kétajtós polcos szekrény</t>
  </si>
  <si>
    <t>BEZENYE KÖZSÉGI ÖNKORMÁNYZAT
EGYÉB MŰKÖDÉSI KIADÁSOK</t>
  </si>
  <si>
    <t>2021.
I. félévi
telj. (%)</t>
  </si>
  <si>
    <t>BEZENYE KÖZSÉGI ÖNKORMÁNYZAT</t>
  </si>
  <si>
    <t>Csatorna beruházás (KEHOP-2.2.2-15-2016-00059)</t>
  </si>
  <si>
    <t>Ipari park (TOP-1.1.1-16-GM1-2017-00006)</t>
  </si>
  <si>
    <t>Céljuttatás</t>
  </si>
  <si>
    <t>Egyéb adók</t>
  </si>
  <si>
    <t>Egyéb közhatalmi bevételek: bírság, pótlék</t>
  </si>
  <si>
    <t>Egyéb közhatalmi bevételek: környezetvédelmi bírság</t>
  </si>
  <si>
    <t xml:space="preserve">                             - védőnői szolgálat</t>
  </si>
  <si>
    <t xml:space="preserve">    Tanyagondnok</t>
  </si>
  <si>
    <t>2021.06.30-ai mód.</t>
  </si>
  <si>
    <t>nem közfoglal-koztatott</t>
  </si>
  <si>
    <t>közfog-lalkoztatott</t>
  </si>
  <si>
    <t>BEZENYE KÖZSÉG ÖSSZESEN:</t>
  </si>
  <si>
    <t>2021. I. félévi költségvetési előirányzat
költségvetési szervenként</t>
  </si>
  <si>
    <t>2021.I.félévi EI</t>
  </si>
  <si>
    <t xml:space="preserve">    Közegészségügyi szolgáltatás (védőnő)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</si>
</sst>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F_t_-;\-* #,##0\ _F_t_-;_-* &quot;-&quot;\ _F_t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#,###"/>
    <numFmt numFmtId="166" formatCode="0&quot;. évi&quot;"/>
    <numFmt numFmtId="167" formatCode="#,##0\ _F_t"/>
    <numFmt numFmtId="168" formatCode="0&quot; fő&quot;"/>
    <numFmt numFmtId="169" formatCode="0.00&quot; fő&quot;"/>
    <numFmt numFmtId="170" formatCode="0&quot;. I. félévi&quot;"/>
  </numFmts>
  <fonts count="4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Century Gothic"/>
      <family val="2"/>
      <charset val="238"/>
    </font>
    <font>
      <b/>
      <sz val="13"/>
      <name val="Century Gothic"/>
      <family val="2"/>
      <charset val="238"/>
    </font>
    <font>
      <sz val="13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i/>
      <sz val="14"/>
      <name val="Century Gothic"/>
      <family val="2"/>
      <charset val="238"/>
    </font>
    <font>
      <b/>
      <sz val="15"/>
      <name val="Century Gothic"/>
      <family val="2"/>
      <charset val="238"/>
    </font>
    <font>
      <sz val="15"/>
      <name val="Century Gothic"/>
      <family val="2"/>
      <charset val="238"/>
    </font>
    <font>
      <b/>
      <sz val="16"/>
      <name val="Century Gothic"/>
      <family val="2"/>
      <charset val="238"/>
    </font>
    <font>
      <sz val="16"/>
      <name val="Century Gothic"/>
      <family val="2"/>
      <charset val="238"/>
    </font>
    <font>
      <sz val="10"/>
      <name val="Century Gothic"/>
      <family val="2"/>
      <charset val="238"/>
    </font>
    <font>
      <sz val="11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sz val="8"/>
      <name val="Century Gothic"/>
      <family val="2"/>
      <charset val="238"/>
    </font>
    <font>
      <b/>
      <i/>
      <sz val="12"/>
      <name val="Century Gothic"/>
      <family val="2"/>
      <charset val="238"/>
    </font>
    <font>
      <b/>
      <i/>
      <sz val="11"/>
      <name val="Century Gothic"/>
      <family val="2"/>
      <charset val="238"/>
    </font>
    <font>
      <b/>
      <sz val="12"/>
      <color rgb="FFFF0000"/>
      <name val="Century Gothic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Dashed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 style="mediumDash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 style="double">
        <color indexed="64"/>
      </right>
      <top style="mediumDashed">
        <color indexed="64"/>
      </top>
      <bottom/>
      <diagonal/>
    </border>
    <border>
      <left style="mediumDashed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Dashed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double">
        <color indexed="64"/>
      </left>
      <right style="mediumDashed">
        <color indexed="64"/>
      </right>
      <top/>
      <bottom style="thin">
        <color indexed="64"/>
      </bottom>
      <diagonal/>
    </border>
    <border>
      <left style="mediumDashed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indexed="64"/>
      </right>
      <top style="mediumDashed">
        <color indexed="64"/>
      </top>
      <bottom style="medium">
        <color indexed="64"/>
      </bottom>
      <diagonal/>
    </border>
    <border>
      <left style="mediumDashed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/>
      <diagonal/>
    </border>
    <border>
      <left style="medium">
        <color indexed="64"/>
      </left>
      <right style="mediumDashed">
        <color indexed="64"/>
      </right>
      <top/>
      <bottom style="medium">
        <color indexed="64"/>
      </bottom>
      <diagonal/>
    </border>
    <border>
      <left style="mediumDashed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mediumDashed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mediumDashed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DashDot">
        <color indexed="64"/>
      </right>
      <top style="thin">
        <color indexed="64"/>
      </top>
      <bottom style="medium">
        <color indexed="64"/>
      </bottom>
      <diagonal/>
    </border>
    <border>
      <left style="mediumDashDot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DashDot">
        <color indexed="64"/>
      </right>
      <top/>
      <bottom style="thin">
        <color indexed="64"/>
      </bottom>
      <diagonal/>
    </border>
    <border>
      <left style="mediumDashDot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DashDot">
        <color indexed="64"/>
      </right>
      <top style="thin">
        <color indexed="64"/>
      </top>
      <bottom/>
      <diagonal/>
    </border>
    <border>
      <left style="mediumDashDot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DashDot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Dashed">
        <color indexed="64"/>
      </right>
      <top style="mediumDashed">
        <color indexed="64"/>
      </top>
      <bottom style="medium">
        <color indexed="64"/>
      </bottom>
      <diagonal/>
    </border>
    <border>
      <left style="mediumDashed">
        <color indexed="64"/>
      </left>
      <right style="thick">
        <color indexed="64"/>
      </right>
      <top style="mediumDashed">
        <color indexed="64"/>
      </top>
      <bottom style="medium">
        <color indexed="64"/>
      </bottom>
      <diagonal/>
    </border>
    <border>
      <left style="double">
        <color indexed="64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thick">
        <color indexed="64"/>
      </right>
      <top/>
      <bottom style="thin">
        <color indexed="64"/>
      </bottom>
      <diagonal/>
    </border>
    <border>
      <left style="mediumDashed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Dashed">
        <color indexed="64"/>
      </right>
      <top style="thin">
        <color indexed="64"/>
      </top>
      <bottom/>
      <diagonal/>
    </border>
    <border>
      <left style="mediumDashed">
        <color indexed="64"/>
      </left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mediumDashed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ed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double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double">
        <color indexed="64"/>
      </left>
      <right style="mediumDashed">
        <color indexed="64"/>
      </right>
      <top style="medium">
        <color indexed="64"/>
      </top>
      <bottom style="thick">
        <color indexed="64"/>
      </bottom>
      <diagonal/>
    </border>
    <border>
      <left style="mediumDashed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Dashed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Dashed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 style="thick">
        <color indexed="64"/>
      </top>
      <bottom/>
      <diagonal/>
    </border>
    <border>
      <left style="mediumDashed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ck">
        <color indexed="64"/>
      </bottom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 style="thick">
        <color indexed="64"/>
      </bottom>
      <diagonal/>
    </border>
    <border>
      <left style="mediumDashed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slantDashDot">
        <color indexed="64"/>
      </left>
      <right style="thick">
        <color indexed="64"/>
      </right>
      <top/>
      <bottom style="thin">
        <color indexed="64"/>
      </bottom>
      <diagonal/>
    </border>
    <border>
      <left style="slantDashDot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ck">
        <color indexed="64"/>
      </right>
      <top style="thin">
        <color indexed="64"/>
      </top>
      <bottom/>
      <diagonal/>
    </border>
    <border>
      <left style="slantDashDot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slantDashDot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DashDot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 style="thick">
        <color indexed="64"/>
      </right>
      <top/>
      <bottom/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DashDot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DashDot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7" borderId="1" applyNumberFormat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16" borderId="5" applyNumberFormat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" fillId="17" borderId="7" applyNumberFormat="0" applyFon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3" fillId="4" borderId="0" applyNumberFormat="0" applyBorder="0" applyAlignment="0" applyProtection="0"/>
    <xf numFmtId="0" fontId="14" fillId="22" borderId="8" applyNumberFormat="0" applyAlignment="0" applyProtection="0"/>
    <xf numFmtId="0" fontId="15" fillId="0" borderId="0" applyNumberFormat="0" applyFill="0" applyBorder="0" applyAlignment="0" applyProtection="0"/>
    <xf numFmtId="0" fontId="21" fillId="0" borderId="0"/>
    <xf numFmtId="0" fontId="1" fillId="0" borderId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23" borderId="0" applyNumberFormat="0" applyBorder="0" applyAlignment="0" applyProtection="0"/>
    <xf numFmtId="0" fontId="19" fillId="22" borderId="1" applyNumberFormat="0" applyAlignment="0" applyProtection="0"/>
  </cellStyleXfs>
  <cellXfs count="841">
    <xf numFmtId="0" fontId="0" fillId="0" borderId="0" xfId="0"/>
    <xf numFmtId="164" fontId="24" fillId="0" borderId="0" xfId="27" applyNumberFormat="1" applyFont="1" applyFill="1" applyBorder="1" applyAlignment="1">
      <alignment vertical="center"/>
    </xf>
    <xf numFmtId="164" fontId="24" fillId="0" borderId="0" xfId="27" applyNumberFormat="1" applyFont="1" applyFill="1" applyBorder="1" applyAlignment="1">
      <alignment vertical="center" wrapText="1"/>
    </xf>
    <xf numFmtId="164" fontId="24" fillId="0" borderId="0" xfId="26" applyNumberFormat="1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36" fillId="0" borderId="12" xfId="0" applyFont="1" applyFill="1" applyBorder="1" applyAlignment="1">
      <alignment horizontal="left" vertical="center"/>
    </xf>
    <xf numFmtId="0" fontId="23" fillId="29" borderId="12" xfId="0" applyFont="1" applyFill="1" applyBorder="1" applyAlignment="1">
      <alignment horizontal="left" vertical="center"/>
    </xf>
    <xf numFmtId="0" fontId="25" fillId="0" borderId="12" xfId="0" applyFont="1" applyFill="1" applyBorder="1" applyAlignment="1">
      <alignment horizontal="left" vertical="center"/>
    </xf>
    <xf numFmtId="0" fontId="36" fillId="0" borderId="12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vertical="center"/>
    </xf>
    <xf numFmtId="165" fontId="22" fillId="26" borderId="40" xfId="0" applyNumberFormat="1" applyFont="1" applyFill="1" applyBorder="1" applyAlignment="1" applyProtection="1">
      <alignment horizontal="right" vertical="center" wrapText="1"/>
    </xf>
    <xf numFmtId="0" fontId="36" fillId="0" borderId="12" xfId="0" applyFont="1" applyFill="1" applyBorder="1" applyAlignment="1">
      <alignment vertical="center"/>
    </xf>
    <xf numFmtId="0" fontId="23" fillId="29" borderId="39" xfId="0" applyFont="1" applyFill="1" applyBorder="1" applyAlignment="1">
      <alignment vertical="center"/>
    </xf>
    <xf numFmtId="0" fontId="36" fillId="0" borderId="39" xfId="0" applyFont="1" applyFill="1" applyBorder="1" applyAlignment="1">
      <alignment vertical="center"/>
    </xf>
    <xf numFmtId="0" fontId="36" fillId="0" borderId="31" xfId="0" applyFont="1" applyFill="1" applyBorder="1" applyAlignment="1">
      <alignment vertical="center"/>
    </xf>
    <xf numFmtId="0" fontId="23" fillId="29" borderId="41" xfId="0" applyFont="1" applyFill="1" applyBorder="1" applyAlignment="1">
      <alignment vertical="center"/>
    </xf>
    <xf numFmtId="0" fontId="23" fillId="29" borderId="31" xfId="0" applyFont="1" applyFill="1" applyBorder="1" applyAlignment="1">
      <alignment horizontal="left" vertical="center"/>
    </xf>
    <xf numFmtId="3" fontId="32" fillId="0" borderId="0" xfId="0" applyNumberFormat="1" applyFont="1" applyAlignment="1">
      <alignment vertical="center"/>
    </xf>
    <xf numFmtId="0" fontId="32" fillId="0" borderId="0" xfId="0" applyFont="1" applyFill="1" applyAlignment="1">
      <alignment vertical="center"/>
    </xf>
    <xf numFmtId="0" fontId="36" fillId="0" borderId="11" xfId="41" applyFont="1" applyFill="1" applyBorder="1" applyAlignment="1">
      <alignment vertical="center" wrapText="1"/>
    </xf>
    <xf numFmtId="0" fontId="32" fillId="0" borderId="0" xfId="0" applyFont="1" applyFill="1" applyAlignment="1">
      <alignment vertical="center" wrapText="1"/>
    </xf>
    <xf numFmtId="0" fontId="36" fillId="0" borderId="11" xfId="41" applyFont="1" applyFill="1" applyBorder="1" applyAlignment="1">
      <alignment vertical="center"/>
    </xf>
    <xf numFmtId="0" fontId="23" fillId="28" borderId="30" xfId="41" applyFont="1" applyFill="1" applyBorder="1" applyAlignment="1">
      <alignment horizontal="left" vertical="center"/>
    </xf>
    <xf numFmtId="0" fontId="23" fillId="28" borderId="11" xfId="41" applyFont="1" applyFill="1" applyBorder="1" applyAlignment="1">
      <alignment horizontal="left" vertical="center"/>
    </xf>
    <xf numFmtId="164" fontId="35" fillId="27" borderId="22" xfId="26" applyNumberFormat="1" applyFont="1" applyFill="1" applyBorder="1" applyAlignment="1">
      <alignment horizontal="center" vertical="center" wrapText="1"/>
    </xf>
    <xf numFmtId="3" fontId="35" fillId="27" borderId="22" xfId="26" applyNumberFormat="1" applyFont="1" applyFill="1" applyBorder="1" applyAlignment="1">
      <alignment horizontal="center" vertical="center" wrapText="1"/>
    </xf>
    <xf numFmtId="0" fontId="35" fillId="27" borderId="22" xfId="0" applyFont="1" applyFill="1" applyBorder="1" applyAlignment="1">
      <alignment horizontal="center" vertical="center" wrapText="1"/>
    </xf>
    <xf numFmtId="164" fontId="35" fillId="27" borderId="71" xfId="26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64" fontId="26" fillId="0" borderId="0" xfId="27" applyNumberFormat="1" applyFont="1" applyFill="1" applyBorder="1" applyAlignment="1">
      <alignment vertical="center"/>
    </xf>
    <xf numFmtId="164" fontId="29" fillId="0" borderId="0" xfId="27" applyNumberFormat="1" applyFont="1" applyFill="1" applyBorder="1" applyAlignment="1">
      <alignment vertical="center"/>
    </xf>
    <xf numFmtId="41" fontId="29" fillId="0" borderId="0" xfId="27" applyNumberFormat="1" applyFont="1" applyFill="1" applyBorder="1" applyAlignment="1">
      <alignment vertical="center"/>
    </xf>
    <xf numFmtId="164" fontId="24" fillId="0" borderId="0" xfId="26" applyNumberFormat="1" applyFont="1" applyFill="1" applyBorder="1" applyAlignment="1">
      <alignment vertical="center"/>
    </xf>
    <xf numFmtId="41" fontId="24" fillId="0" borderId="0" xfId="26" applyNumberFormat="1" applyFont="1" applyFill="1" applyBorder="1" applyAlignment="1">
      <alignment vertical="center"/>
    </xf>
    <xf numFmtId="164" fontId="29" fillId="0" borderId="0" xfId="26" applyNumberFormat="1" applyFont="1" applyFill="1" applyBorder="1" applyAlignment="1">
      <alignment vertical="center"/>
    </xf>
    <xf numFmtId="164" fontId="31" fillId="0" borderId="0" xfId="26" applyNumberFormat="1" applyFont="1" applyFill="1" applyBorder="1" applyAlignment="1">
      <alignment vertical="center"/>
    </xf>
    <xf numFmtId="164" fontId="26" fillId="0" borderId="0" xfId="26" applyNumberFormat="1" applyFont="1" applyFill="1" applyBorder="1" applyAlignment="1">
      <alignment vertical="center"/>
    </xf>
    <xf numFmtId="41" fontId="29" fillId="0" borderId="0" xfId="26" applyNumberFormat="1" applyFont="1" applyFill="1" applyBorder="1" applyAlignment="1">
      <alignment vertical="center"/>
    </xf>
    <xf numFmtId="41" fontId="32" fillId="0" borderId="0" xfId="0" applyNumberFormat="1" applyFont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0" xfId="0" applyFont="1" applyBorder="1" applyAlignment="1">
      <alignment vertical="center"/>
    </xf>
    <xf numFmtId="164" fontId="33" fillId="0" borderId="0" xfId="26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6" fillId="0" borderId="12" xfId="0" applyFont="1" applyFill="1" applyBorder="1" applyAlignment="1">
      <alignment vertical="center" wrapText="1"/>
    </xf>
    <xf numFmtId="0" fontId="32" fillId="0" borderId="0" xfId="0" applyFont="1" applyAlignment="1">
      <alignment vertical="center" wrapText="1"/>
    </xf>
    <xf numFmtId="3" fontId="24" fillId="0" borderId="0" xfId="0" applyNumberFormat="1" applyFont="1" applyFill="1" applyBorder="1" applyAlignment="1">
      <alignment vertical="center"/>
    </xf>
    <xf numFmtId="3" fontId="32" fillId="0" borderId="0" xfId="0" applyNumberFormat="1" applyFont="1" applyFill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40" applyFont="1" applyAlignment="1">
      <alignment vertical="center"/>
    </xf>
    <xf numFmtId="0" fontId="32" fillId="0" borderId="0" xfId="40" applyFont="1" applyFill="1" applyAlignment="1">
      <alignment vertical="center"/>
    </xf>
    <xf numFmtId="0" fontId="34" fillId="0" borderId="0" xfId="40" applyFont="1" applyAlignment="1">
      <alignment vertical="center"/>
    </xf>
    <xf numFmtId="0" fontId="34" fillId="0" borderId="0" xfId="40" applyFont="1" applyBorder="1" applyAlignment="1">
      <alignment horizontal="center" vertical="center"/>
    </xf>
    <xf numFmtId="0" fontId="34" fillId="0" borderId="0" xfId="40" applyFont="1" applyBorder="1" applyAlignment="1">
      <alignment vertical="center"/>
    </xf>
    <xf numFmtId="0" fontId="32" fillId="0" borderId="0" xfId="40" applyFont="1" applyBorder="1" applyAlignment="1">
      <alignment vertical="center"/>
    </xf>
    <xf numFmtId="4" fontId="32" fillId="0" borderId="52" xfId="40" applyNumberFormat="1" applyFont="1" applyBorder="1" applyAlignment="1">
      <alignment vertical="center"/>
    </xf>
    <xf numFmtId="4" fontId="32" fillId="0" borderId="48" xfId="40" applyNumberFormat="1" applyFont="1" applyFill="1" applyBorder="1" applyAlignment="1">
      <alignment vertical="center"/>
    </xf>
    <xf numFmtId="0" fontId="32" fillId="0" borderId="28" xfId="40" applyFont="1" applyFill="1" applyBorder="1" applyAlignment="1">
      <alignment vertical="center"/>
    </xf>
    <xf numFmtId="4" fontId="32" fillId="0" borderId="43" xfId="40" applyNumberFormat="1" applyFont="1" applyFill="1" applyBorder="1" applyAlignment="1">
      <alignment vertical="center"/>
    </xf>
    <xf numFmtId="4" fontId="32" fillId="0" borderId="43" xfId="40" applyNumberFormat="1" applyFont="1" applyBorder="1" applyAlignment="1">
      <alignment vertical="center"/>
    </xf>
    <xf numFmtId="0" fontId="34" fillId="0" borderId="91" xfId="40" applyFont="1" applyBorder="1" applyAlignment="1">
      <alignment horizontal="center" vertical="center" wrapText="1"/>
    </xf>
    <xf numFmtId="0" fontId="34" fillId="0" borderId="92" xfId="40" applyFont="1" applyBorder="1" applyAlignment="1">
      <alignment horizontal="center" vertical="center" wrapText="1"/>
    </xf>
    <xf numFmtId="0" fontId="35" fillId="0" borderId="32" xfId="40" applyFont="1" applyFill="1" applyBorder="1" applyAlignment="1">
      <alignment vertical="center"/>
    </xf>
    <xf numFmtId="4" fontId="35" fillId="0" borderId="89" xfId="40" applyNumberFormat="1" applyFont="1" applyBorder="1" applyAlignment="1">
      <alignment vertical="center"/>
    </xf>
    <xf numFmtId="4" fontId="35" fillId="0" borderId="88" xfId="40" applyNumberFormat="1" applyFont="1" applyBorder="1" applyAlignment="1">
      <alignment vertical="center"/>
    </xf>
    <xf numFmtId="4" fontId="35" fillId="0" borderId="47" xfId="40" applyNumberFormat="1" applyFont="1" applyBorder="1" applyAlignment="1">
      <alignment vertical="center"/>
    </xf>
    <xf numFmtId="0" fontId="35" fillId="0" borderId="0" xfId="40" applyFont="1" applyBorder="1" applyAlignment="1">
      <alignment vertical="center"/>
    </xf>
    <xf numFmtId="0" fontId="36" fillId="0" borderId="0" xfId="0" applyFont="1" applyAlignment="1">
      <alignment vertical="center"/>
    </xf>
    <xf numFmtId="0" fontId="22" fillId="29" borderId="27" xfId="40" applyFont="1" applyFill="1" applyBorder="1" applyAlignment="1">
      <alignment vertical="center"/>
    </xf>
    <xf numFmtId="4" fontId="22" fillId="29" borderId="50" xfId="40" applyNumberFormat="1" applyFont="1" applyFill="1" applyBorder="1" applyAlignment="1">
      <alignment vertical="center"/>
    </xf>
    <xf numFmtId="4" fontId="22" fillId="29" borderId="54" xfId="40" applyNumberFormat="1" applyFont="1" applyFill="1" applyBorder="1" applyAlignment="1">
      <alignment vertical="center"/>
    </xf>
    <xf numFmtId="4" fontId="22" fillId="29" borderId="79" xfId="40" applyNumberFormat="1" applyFont="1" applyFill="1" applyBorder="1" applyAlignment="1">
      <alignment vertical="center"/>
    </xf>
    <xf numFmtId="0" fontId="22" fillId="29" borderId="28" xfId="40" applyFont="1" applyFill="1" applyBorder="1" applyAlignment="1">
      <alignment vertical="center" wrapText="1"/>
    </xf>
    <xf numFmtId="4" fontId="22" fillId="29" borderId="43" xfId="40" applyNumberFormat="1" applyFont="1" applyFill="1" applyBorder="1" applyAlignment="1">
      <alignment vertical="center"/>
    </xf>
    <xf numFmtId="4" fontId="22" fillId="29" borderId="52" xfId="40" applyNumberFormat="1" applyFont="1" applyFill="1" applyBorder="1" applyAlignment="1">
      <alignment vertical="center"/>
    </xf>
    <xf numFmtId="4" fontId="22" fillId="29" borderId="48" xfId="40" applyNumberFormat="1" applyFont="1" applyFill="1" applyBorder="1" applyAlignment="1">
      <alignment vertical="center"/>
    </xf>
    <xf numFmtId="0" fontId="34" fillId="0" borderId="93" xfId="40" applyFont="1" applyBorder="1" applyAlignment="1">
      <alignment horizontal="center" vertical="center"/>
    </xf>
    <xf numFmtId="3" fontId="24" fillId="0" borderId="14" xfId="0" applyNumberFormat="1" applyFont="1" applyFill="1" applyBorder="1" applyAlignment="1">
      <alignment vertical="center"/>
    </xf>
    <xf numFmtId="3" fontId="24" fillId="0" borderId="14" xfId="26" applyNumberFormat="1" applyFont="1" applyFill="1" applyBorder="1" applyAlignment="1">
      <alignment vertical="center"/>
    </xf>
    <xf numFmtId="3" fontId="24" fillId="0" borderId="14" xfId="26" applyNumberFormat="1" applyFont="1" applyFill="1" applyBorder="1" applyAlignment="1">
      <alignment vertical="center" wrapText="1"/>
    </xf>
    <xf numFmtId="3" fontId="24" fillId="0" borderId="10" xfId="0" applyNumberFormat="1" applyFont="1" applyFill="1" applyBorder="1" applyAlignment="1">
      <alignment vertical="center"/>
    </xf>
    <xf numFmtId="3" fontId="24" fillId="0" borderId="10" xfId="26" applyNumberFormat="1" applyFont="1" applyFill="1" applyBorder="1" applyAlignment="1">
      <alignment vertical="center"/>
    </xf>
    <xf numFmtId="3" fontId="27" fillId="29" borderId="10" xfId="0" applyNumberFormat="1" applyFont="1" applyFill="1" applyBorder="1" applyAlignment="1">
      <alignment vertical="center"/>
    </xf>
    <xf numFmtId="3" fontId="27" fillId="29" borderId="10" xfId="27" applyNumberFormat="1" applyFont="1" applyFill="1" applyBorder="1" applyAlignment="1">
      <alignment vertical="center"/>
    </xf>
    <xf numFmtId="3" fontId="28" fillId="28" borderId="10" xfId="0" applyNumberFormat="1" applyFont="1" applyFill="1" applyBorder="1" applyAlignment="1">
      <alignment vertical="center"/>
    </xf>
    <xf numFmtId="3" fontId="28" fillId="28" borderId="10" xfId="27" applyNumberFormat="1" applyFont="1" applyFill="1" applyBorder="1" applyAlignment="1">
      <alignment vertical="center"/>
    </xf>
    <xf numFmtId="3" fontId="24" fillId="0" borderId="10" xfId="0" applyNumberFormat="1" applyFont="1" applyFill="1" applyBorder="1" applyAlignment="1">
      <alignment vertical="center" wrapText="1"/>
    </xf>
    <xf numFmtId="3" fontId="24" fillId="0" borderId="10" xfId="26" applyNumberFormat="1" applyFont="1" applyFill="1" applyBorder="1" applyAlignment="1">
      <alignment vertical="center" wrapText="1"/>
    </xf>
    <xf numFmtId="3" fontId="28" fillId="28" borderId="10" xfId="26" applyNumberFormat="1" applyFont="1" applyFill="1" applyBorder="1" applyAlignment="1">
      <alignment vertical="center"/>
    </xf>
    <xf numFmtId="3" fontId="30" fillId="27" borderId="10" xfId="0" applyNumberFormat="1" applyFont="1" applyFill="1" applyBorder="1" applyAlignment="1">
      <alignment vertical="center"/>
    </xf>
    <xf numFmtId="3" fontId="30" fillId="27" borderId="10" xfId="26" applyNumberFormat="1" applyFont="1" applyFill="1" applyBorder="1" applyAlignment="1">
      <alignment vertical="center"/>
    </xf>
    <xf numFmtId="3" fontId="28" fillId="28" borderId="15" xfId="0" applyNumberFormat="1" applyFont="1" applyFill="1" applyBorder="1" applyAlignment="1">
      <alignment vertical="center"/>
    </xf>
    <xf numFmtId="3" fontId="28" fillId="28" borderId="15" xfId="26" applyNumberFormat="1" applyFont="1" applyFill="1" applyBorder="1" applyAlignment="1">
      <alignment vertical="center"/>
    </xf>
    <xf numFmtId="3" fontId="30" fillId="27" borderId="17" xfId="0" applyNumberFormat="1" applyFont="1" applyFill="1" applyBorder="1" applyAlignment="1">
      <alignment vertical="center"/>
    </xf>
    <xf numFmtId="3" fontId="30" fillId="27" borderId="17" xfId="26" applyNumberFormat="1" applyFont="1" applyFill="1" applyBorder="1" applyAlignment="1">
      <alignment vertical="center"/>
    </xf>
    <xf numFmtId="3" fontId="27" fillId="29" borderId="10" xfId="26" applyNumberFormat="1" applyFont="1" applyFill="1" applyBorder="1" applyAlignment="1">
      <alignment vertical="center"/>
    </xf>
    <xf numFmtId="0" fontId="25" fillId="27" borderId="99" xfId="0" applyFont="1" applyFill="1" applyBorder="1" applyAlignment="1">
      <alignment horizontal="center" vertical="center" wrapText="1"/>
    </xf>
    <xf numFmtId="0" fontId="25" fillId="27" borderId="107" xfId="0" applyFont="1" applyFill="1" applyBorder="1" applyAlignment="1">
      <alignment horizontal="center" vertical="center" wrapText="1"/>
    </xf>
    <xf numFmtId="3" fontId="25" fillId="27" borderId="29" xfId="41" applyNumberFormat="1" applyFont="1" applyFill="1" applyBorder="1" applyAlignment="1">
      <alignment horizontal="center" vertical="center"/>
    </xf>
    <xf numFmtId="10" fontId="32" fillId="0" borderId="0" xfId="0" applyNumberFormat="1" applyFont="1" applyFill="1" applyBorder="1" applyAlignment="1">
      <alignment vertical="center"/>
    </xf>
    <xf numFmtId="10" fontId="33" fillId="0" borderId="0" xfId="0" applyNumberFormat="1" applyFont="1" applyFill="1" applyBorder="1" applyAlignment="1">
      <alignment vertical="center"/>
    </xf>
    <xf numFmtId="10" fontId="32" fillId="0" borderId="0" xfId="0" applyNumberFormat="1" applyFont="1" applyBorder="1" applyAlignment="1">
      <alignment vertical="center"/>
    </xf>
    <xf numFmtId="0" fontId="24" fillId="0" borderId="81" xfId="0" applyFont="1" applyFill="1" applyBorder="1" applyAlignment="1">
      <alignment vertical="center"/>
    </xf>
    <xf numFmtId="0" fontId="24" fillId="0" borderId="11" xfId="0" applyFont="1" applyFill="1" applyBorder="1" applyAlignment="1">
      <alignment vertical="center"/>
    </xf>
    <xf numFmtId="0" fontId="25" fillId="29" borderId="11" xfId="0" applyFont="1" applyFill="1" applyBorder="1" applyAlignment="1">
      <alignment horizontal="left" vertical="center"/>
    </xf>
    <xf numFmtId="0" fontId="28" fillId="28" borderId="11" xfId="0" applyFont="1" applyFill="1" applyBorder="1" applyAlignment="1">
      <alignment horizontal="left" vertical="center"/>
    </xf>
    <xf numFmtId="0" fontId="24" fillId="0" borderId="11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vertical="center" wrapText="1"/>
    </xf>
    <xf numFmtId="0" fontId="28" fillId="28" borderId="73" xfId="0" applyFont="1" applyFill="1" applyBorder="1" applyAlignment="1">
      <alignment horizontal="left" vertical="center"/>
    </xf>
    <xf numFmtId="0" fontId="24" fillId="0" borderId="30" xfId="0" applyFont="1" applyFill="1" applyBorder="1" applyAlignment="1">
      <alignment vertical="center"/>
    </xf>
    <xf numFmtId="166" fontId="23" fillId="27" borderId="18" xfId="0" applyNumberFormat="1" applyFont="1" applyFill="1" applyBorder="1" applyAlignment="1">
      <alignment horizontal="center" vertical="center"/>
    </xf>
    <xf numFmtId="0" fontId="23" fillId="27" borderId="112" xfId="0" applyFont="1" applyFill="1" applyBorder="1" applyAlignment="1">
      <alignment horizontal="center" vertical="center"/>
    </xf>
    <xf numFmtId="0" fontId="23" fillId="27" borderId="98" xfId="0" applyFont="1" applyFill="1" applyBorder="1" applyAlignment="1">
      <alignment horizontal="center" vertical="center"/>
    </xf>
    <xf numFmtId="3" fontId="26" fillId="0" borderId="0" xfId="0" applyNumberFormat="1" applyFont="1" applyFill="1" applyBorder="1" applyAlignment="1">
      <alignment vertical="center"/>
    </xf>
    <xf numFmtId="3" fontId="24" fillId="32" borderId="10" xfId="26" applyNumberFormat="1" applyFont="1" applyFill="1" applyBorder="1" applyAlignment="1">
      <alignment vertical="center"/>
    </xf>
    <xf numFmtId="3" fontId="26" fillId="32" borderId="0" xfId="0" applyNumberFormat="1" applyFont="1" applyFill="1" applyBorder="1" applyAlignment="1">
      <alignment vertical="center"/>
    </xf>
    <xf numFmtId="0" fontId="34" fillId="33" borderId="71" xfId="0" applyFont="1" applyFill="1" applyBorder="1" applyAlignment="1">
      <alignment horizontal="center" vertical="center"/>
    </xf>
    <xf numFmtId="0" fontId="34" fillId="33" borderId="119" xfId="0" applyFont="1" applyFill="1" applyBorder="1" applyAlignment="1">
      <alignment horizontal="center" vertical="center"/>
    </xf>
    <xf numFmtId="0" fontId="34" fillId="33" borderId="105" xfId="0" applyFont="1" applyFill="1" applyBorder="1" applyAlignment="1">
      <alignment horizontal="center" vertical="center"/>
    </xf>
    <xf numFmtId="0" fontId="34" fillId="35" borderId="35" xfId="0" applyFont="1" applyFill="1" applyBorder="1" applyAlignment="1">
      <alignment horizontal="center" vertical="center"/>
    </xf>
    <xf numFmtId="0" fontId="34" fillId="35" borderId="119" xfId="0" applyFont="1" applyFill="1" applyBorder="1" applyAlignment="1">
      <alignment horizontal="center" vertical="center"/>
    </xf>
    <xf numFmtId="0" fontId="34" fillId="35" borderId="125" xfId="0" applyFont="1" applyFill="1" applyBorder="1" applyAlignment="1">
      <alignment horizontal="center" vertical="center"/>
    </xf>
    <xf numFmtId="0" fontId="34" fillId="36" borderId="57" xfId="0" applyFont="1" applyFill="1" applyBorder="1" applyAlignment="1">
      <alignment horizontal="center" vertical="center"/>
    </xf>
    <xf numFmtId="0" fontId="34" fillId="36" borderId="119" xfId="0" applyFont="1" applyFill="1" applyBorder="1" applyAlignment="1">
      <alignment horizontal="center" vertical="center"/>
    </xf>
    <xf numFmtId="0" fontId="34" fillId="36" borderId="105" xfId="0" applyFont="1" applyFill="1" applyBorder="1" applyAlignment="1">
      <alignment horizontal="center" vertical="center"/>
    </xf>
    <xf numFmtId="0" fontId="34" fillId="27" borderId="140" xfId="0" applyFont="1" applyFill="1" applyBorder="1" applyAlignment="1">
      <alignment horizontal="center" vertical="center"/>
    </xf>
    <xf numFmtId="0" fontId="34" fillId="27" borderId="119" xfId="0" applyFont="1" applyFill="1" applyBorder="1" applyAlignment="1">
      <alignment horizontal="center" vertical="center"/>
    </xf>
    <xf numFmtId="0" fontId="32" fillId="26" borderId="40" xfId="0" applyFont="1" applyFill="1" applyBorder="1" applyAlignment="1">
      <alignment horizontal="left" vertical="center"/>
    </xf>
    <xf numFmtId="0" fontId="36" fillId="0" borderId="41" xfId="0" applyFont="1" applyFill="1" applyBorder="1" applyAlignment="1">
      <alignment vertical="center"/>
    </xf>
    <xf numFmtId="10" fontId="35" fillId="27" borderId="142" xfId="0" applyNumberFormat="1" applyFont="1" applyFill="1" applyBorder="1" applyAlignment="1">
      <alignment horizontal="center" vertical="center" wrapText="1"/>
    </xf>
    <xf numFmtId="10" fontId="32" fillId="0" borderId="0" xfId="0" applyNumberFormat="1" applyFont="1" applyAlignment="1">
      <alignment horizontal="center" vertical="center"/>
    </xf>
    <xf numFmtId="0" fontId="23" fillId="29" borderId="13" xfId="0" applyFont="1" applyFill="1" applyBorder="1" applyAlignment="1">
      <alignment vertical="center"/>
    </xf>
    <xf numFmtId="0" fontId="25" fillId="0" borderId="13" xfId="0" applyFont="1" applyFill="1" applyBorder="1" applyAlignment="1">
      <alignment vertical="center"/>
    </xf>
    <xf numFmtId="0" fontId="36" fillId="0" borderId="13" xfId="0" applyFont="1" applyFill="1" applyBorder="1" applyAlignment="1">
      <alignment vertical="center"/>
    </xf>
    <xf numFmtId="164" fontId="35" fillId="0" borderId="13" xfId="26" applyNumberFormat="1" applyFont="1" applyFill="1" applyBorder="1" applyAlignment="1">
      <alignment vertical="center"/>
    </xf>
    <xf numFmtId="10" fontId="36" fillId="0" borderId="146" xfId="27" applyNumberFormat="1" applyFont="1" applyFill="1" applyBorder="1" applyAlignment="1">
      <alignment horizontal="center" vertical="center"/>
    </xf>
    <xf numFmtId="10" fontId="23" fillId="29" borderId="146" xfId="27" applyNumberFormat="1" applyFont="1" applyFill="1" applyBorder="1" applyAlignment="1">
      <alignment horizontal="center" vertical="center"/>
    </xf>
    <xf numFmtId="10" fontId="23" fillId="28" borderId="146" xfId="26" applyNumberFormat="1" applyFont="1" applyFill="1" applyBorder="1" applyAlignment="1">
      <alignment horizontal="center" vertical="center"/>
    </xf>
    <xf numFmtId="10" fontId="25" fillId="28" borderId="146" xfId="27" applyNumberFormat="1" applyFont="1" applyFill="1" applyBorder="1" applyAlignment="1">
      <alignment horizontal="center" vertical="center"/>
    </xf>
    <xf numFmtId="10" fontId="25" fillId="0" borderId="146" xfId="27" applyNumberFormat="1" applyFont="1" applyFill="1" applyBorder="1" applyAlignment="1">
      <alignment horizontal="center" vertical="center"/>
    </xf>
    <xf numFmtId="10" fontId="35" fillId="0" borderId="146" xfId="26" applyNumberFormat="1" applyFont="1" applyFill="1" applyBorder="1" applyAlignment="1">
      <alignment horizontal="center" vertical="center"/>
    </xf>
    <xf numFmtId="10" fontId="25" fillId="27" borderId="161" xfId="26" applyNumberFormat="1" applyFont="1" applyFill="1" applyBorder="1" applyAlignment="1">
      <alignment horizontal="center" vertical="center"/>
    </xf>
    <xf numFmtId="0" fontId="34" fillId="27" borderId="172" xfId="0" applyFont="1" applyFill="1" applyBorder="1" applyAlignment="1">
      <alignment horizontal="center" vertical="center"/>
    </xf>
    <xf numFmtId="0" fontId="39" fillId="0" borderId="39" xfId="41" applyFont="1" applyFill="1" applyBorder="1" applyAlignment="1">
      <alignment horizontal="center" vertical="center" wrapText="1"/>
    </xf>
    <xf numFmtId="10" fontId="36" fillId="0" borderId="189" xfId="41" applyNumberFormat="1" applyFont="1" applyFill="1" applyBorder="1" applyAlignment="1">
      <alignment horizontal="center" vertical="center"/>
    </xf>
    <xf numFmtId="10" fontId="36" fillId="0" borderId="190" xfId="41" applyNumberFormat="1" applyFont="1" applyFill="1" applyBorder="1" applyAlignment="1">
      <alignment horizontal="center" vertical="center"/>
    </xf>
    <xf numFmtId="10" fontId="36" fillId="0" borderId="190" xfId="41" applyNumberFormat="1" applyFont="1" applyFill="1" applyBorder="1" applyAlignment="1">
      <alignment horizontal="center" vertical="center" wrapText="1"/>
    </xf>
    <xf numFmtId="166" fontId="25" fillId="27" borderId="203" xfId="41" applyNumberFormat="1" applyFont="1" applyFill="1" applyBorder="1" applyAlignment="1">
      <alignment horizontal="center" vertical="center"/>
    </xf>
    <xf numFmtId="0" fontId="36" fillId="0" borderId="39" xfId="41" applyFont="1" applyFill="1" applyBorder="1" applyAlignment="1">
      <alignment vertical="center"/>
    </xf>
    <xf numFmtId="10" fontId="38" fillId="0" borderId="61" xfId="26" applyNumberFormat="1" applyFont="1" applyFill="1" applyBorder="1" applyAlignment="1">
      <alignment horizontal="center" vertical="center"/>
    </xf>
    <xf numFmtId="10" fontId="38" fillId="0" borderId="63" xfId="26" applyNumberFormat="1" applyFont="1" applyFill="1" applyBorder="1" applyAlignment="1">
      <alignment horizontal="center" vertical="center"/>
    </xf>
    <xf numFmtId="0" fontId="23" fillId="28" borderId="41" xfId="41" applyFont="1" applyFill="1" applyBorder="1" applyAlignment="1">
      <alignment horizontal="center" vertical="center"/>
    </xf>
    <xf numFmtId="10" fontId="34" fillId="28" borderId="62" xfId="0" applyNumberFormat="1" applyFont="1" applyFill="1" applyBorder="1" applyAlignment="1">
      <alignment horizontal="center" vertical="center"/>
    </xf>
    <xf numFmtId="0" fontId="39" fillId="0" borderId="39" xfId="41" applyFont="1" applyFill="1" applyBorder="1" applyAlignment="1">
      <alignment vertical="center"/>
    </xf>
    <xf numFmtId="0" fontId="23" fillId="28" borderId="39" xfId="41" applyFont="1" applyFill="1" applyBorder="1" applyAlignment="1">
      <alignment vertical="center"/>
    </xf>
    <xf numFmtId="10" fontId="34" fillId="28" borderId="63" xfId="26" applyNumberFormat="1" applyFont="1" applyFill="1" applyBorder="1" applyAlignment="1">
      <alignment horizontal="center" vertical="center"/>
    </xf>
    <xf numFmtId="0" fontId="25" fillId="27" borderId="173" xfId="41" applyFont="1" applyFill="1" applyBorder="1" applyAlignment="1">
      <alignment vertical="center"/>
    </xf>
    <xf numFmtId="0" fontId="25" fillId="27" borderId="174" xfId="41" applyFont="1" applyFill="1" applyBorder="1" applyAlignment="1">
      <alignment horizontal="left" vertical="center"/>
    </xf>
    <xf numFmtId="10" fontId="22" fillId="27" borderId="177" xfId="26" applyNumberFormat="1" applyFont="1" applyFill="1" applyBorder="1" applyAlignment="1">
      <alignment horizontal="center" vertical="center"/>
    </xf>
    <xf numFmtId="0" fontId="23" fillId="27" borderId="203" xfId="0" applyFont="1" applyFill="1" applyBorder="1" applyAlignment="1">
      <alignment vertical="center"/>
    </xf>
    <xf numFmtId="0" fontId="24" fillId="0" borderId="41" xfId="0" applyFont="1" applyFill="1" applyBorder="1" applyAlignment="1">
      <alignment vertical="center"/>
    </xf>
    <xf numFmtId="10" fontId="24" fillId="0" borderId="61" xfId="27" applyNumberFormat="1" applyFont="1" applyFill="1" applyBorder="1" applyAlignment="1">
      <alignment vertical="center"/>
    </xf>
    <xf numFmtId="0" fontId="24" fillId="0" borderId="39" xfId="0" applyFont="1" applyFill="1" applyBorder="1" applyAlignment="1">
      <alignment vertical="center"/>
    </xf>
    <xf numFmtId="10" fontId="24" fillId="0" borderId="63" xfId="27" applyNumberFormat="1" applyFont="1" applyFill="1" applyBorder="1" applyAlignment="1">
      <alignment vertical="center"/>
    </xf>
    <xf numFmtId="0" fontId="25" fillId="29" borderId="39" xfId="0" applyFont="1" applyFill="1" applyBorder="1" applyAlignment="1">
      <alignment vertical="center"/>
    </xf>
    <xf numFmtId="10" fontId="25" fillId="29" borderId="63" xfId="27" applyNumberFormat="1" applyFont="1" applyFill="1" applyBorder="1" applyAlignment="1">
      <alignment vertical="center"/>
    </xf>
    <xf numFmtId="0" fontId="28" fillId="28" borderId="39" xfId="0" applyFont="1" applyFill="1" applyBorder="1" applyAlignment="1">
      <alignment vertical="center"/>
    </xf>
    <xf numFmtId="10" fontId="28" fillId="28" borderId="63" xfId="27" applyNumberFormat="1" applyFont="1" applyFill="1" applyBorder="1" applyAlignment="1">
      <alignment vertical="center"/>
    </xf>
    <xf numFmtId="0" fontId="24" fillId="0" borderId="39" xfId="0" applyFont="1" applyFill="1" applyBorder="1" applyAlignment="1">
      <alignment vertical="center" wrapText="1"/>
    </xf>
    <xf numFmtId="10" fontId="24" fillId="0" borderId="63" xfId="27" applyNumberFormat="1" applyFont="1" applyFill="1" applyBorder="1" applyAlignment="1">
      <alignment vertical="center" wrapText="1"/>
    </xf>
    <xf numFmtId="0" fontId="24" fillId="24" borderId="39" xfId="0" applyFont="1" applyFill="1" applyBorder="1" applyAlignment="1">
      <alignment vertical="center"/>
    </xf>
    <xf numFmtId="16" fontId="24" fillId="0" borderId="39" xfId="0" applyNumberFormat="1" applyFont="1" applyFill="1" applyBorder="1" applyAlignment="1">
      <alignment vertical="center"/>
    </xf>
    <xf numFmtId="10" fontId="24" fillId="0" borderId="63" xfId="26" applyNumberFormat="1" applyFont="1" applyFill="1" applyBorder="1" applyAlignment="1">
      <alignment vertical="center"/>
    </xf>
    <xf numFmtId="10" fontId="30" fillId="27" borderId="63" xfId="26" applyNumberFormat="1" applyFont="1" applyFill="1" applyBorder="1" applyAlignment="1">
      <alignment vertical="center"/>
    </xf>
    <xf numFmtId="0" fontId="28" fillId="28" borderId="87" xfId="0" applyFont="1" applyFill="1" applyBorder="1" applyAlignment="1">
      <alignment vertical="center"/>
    </xf>
    <xf numFmtId="10" fontId="28" fillId="28" borderId="58" xfId="27" applyNumberFormat="1" applyFont="1" applyFill="1" applyBorder="1" applyAlignment="1">
      <alignment vertical="center"/>
    </xf>
    <xf numFmtId="10" fontId="30" fillId="27" borderId="64" xfId="26" applyNumberFormat="1" applyFont="1" applyFill="1" applyBorder="1" applyAlignment="1">
      <alignment vertical="center"/>
    </xf>
    <xf numFmtId="10" fontId="24" fillId="0" borderId="62" xfId="26" applyNumberFormat="1" applyFont="1" applyFill="1" applyBorder="1" applyAlignment="1">
      <alignment vertical="center"/>
    </xf>
    <xf numFmtId="10" fontId="24" fillId="0" borderId="63" xfId="26" applyNumberFormat="1" applyFont="1" applyFill="1" applyBorder="1" applyAlignment="1">
      <alignment vertical="center" wrapText="1"/>
    </xf>
    <xf numFmtId="10" fontId="30" fillId="27" borderId="183" xfId="26" applyNumberFormat="1" applyFont="1" applyFill="1" applyBorder="1" applyAlignment="1">
      <alignment vertical="center"/>
    </xf>
    <xf numFmtId="0" fontId="25" fillId="27" borderId="138" xfId="0" applyFont="1" applyFill="1" applyBorder="1" applyAlignment="1">
      <alignment vertical="center"/>
    </xf>
    <xf numFmtId="169" fontId="25" fillId="27" borderId="184" xfId="27" applyNumberFormat="1" applyFont="1" applyFill="1" applyBorder="1" applyAlignment="1">
      <alignment horizontal="center" vertical="center"/>
    </xf>
    <xf numFmtId="49" fontId="35" fillId="27" borderId="207" xfId="0" applyNumberFormat="1" applyFont="1" applyFill="1" applyBorder="1" applyAlignment="1">
      <alignment horizontal="center" vertical="center"/>
    </xf>
    <xf numFmtId="49" fontId="35" fillId="27" borderId="208" xfId="0" applyNumberFormat="1" applyFont="1" applyFill="1" applyBorder="1" applyAlignment="1">
      <alignment horizontal="center" vertical="center"/>
    </xf>
    <xf numFmtId="49" fontId="35" fillId="27" borderId="169" xfId="0" applyNumberFormat="1" applyFont="1" applyFill="1" applyBorder="1" applyAlignment="1">
      <alignment horizontal="center" vertical="center"/>
    </xf>
    <xf numFmtId="164" fontId="35" fillId="27" borderId="209" xfId="26" applyNumberFormat="1" applyFont="1" applyFill="1" applyBorder="1" applyAlignment="1">
      <alignment horizontal="center" vertical="center" wrapText="1"/>
    </xf>
    <xf numFmtId="3" fontId="24" fillId="0" borderId="41" xfId="0" applyNumberFormat="1" applyFont="1" applyFill="1" applyBorder="1" applyAlignment="1">
      <alignment vertical="center"/>
    </xf>
    <xf numFmtId="3" fontId="24" fillId="0" borderId="211" xfId="0" applyNumberFormat="1" applyFont="1" applyFill="1" applyBorder="1" applyAlignment="1">
      <alignment vertical="center" wrapText="1"/>
    </xf>
    <xf numFmtId="3" fontId="24" fillId="0" borderId="39" xfId="0" applyNumberFormat="1" applyFont="1" applyFill="1" applyBorder="1" applyAlignment="1">
      <alignment vertical="center"/>
    </xf>
    <xf numFmtId="3" fontId="24" fillId="0" borderId="212" xfId="0" applyNumberFormat="1" applyFont="1" applyFill="1" applyBorder="1" applyAlignment="1">
      <alignment vertical="center"/>
    </xf>
    <xf numFmtId="3" fontId="27" fillId="29" borderId="39" xfId="0" applyNumberFormat="1" applyFont="1" applyFill="1" applyBorder="1" applyAlignment="1">
      <alignment vertical="center"/>
    </xf>
    <xf numFmtId="3" fontId="27" fillId="29" borderId="212" xfId="0" applyNumberFormat="1" applyFont="1" applyFill="1" applyBorder="1" applyAlignment="1">
      <alignment vertical="center"/>
    </xf>
    <xf numFmtId="3" fontId="28" fillId="28" borderId="39" xfId="0" applyNumberFormat="1" applyFont="1" applyFill="1" applyBorder="1" applyAlignment="1">
      <alignment vertical="center"/>
    </xf>
    <xf numFmtId="3" fontId="28" fillId="28" borderId="212" xfId="0" applyNumberFormat="1" applyFont="1" applyFill="1" applyBorder="1" applyAlignment="1">
      <alignment vertical="center"/>
    </xf>
    <xf numFmtId="3" fontId="24" fillId="0" borderId="39" xfId="0" applyNumberFormat="1" applyFont="1" applyFill="1" applyBorder="1" applyAlignment="1">
      <alignment vertical="center" wrapText="1"/>
    </xf>
    <xf numFmtId="3" fontId="24" fillId="0" borderId="212" xfId="0" applyNumberFormat="1" applyFont="1" applyFill="1" applyBorder="1" applyAlignment="1">
      <alignment vertical="center" wrapText="1"/>
    </xf>
    <xf numFmtId="3" fontId="30" fillId="27" borderId="39" xfId="0" applyNumberFormat="1" applyFont="1" applyFill="1" applyBorder="1" applyAlignment="1">
      <alignment vertical="center"/>
    </xf>
    <xf numFmtId="3" fontId="30" fillId="27" borderId="212" xfId="0" applyNumberFormat="1" applyFont="1" applyFill="1" applyBorder="1" applyAlignment="1">
      <alignment vertical="center"/>
    </xf>
    <xf numFmtId="3" fontId="28" fillId="28" borderId="87" xfId="0" applyNumberFormat="1" applyFont="1" applyFill="1" applyBorder="1" applyAlignment="1">
      <alignment vertical="center"/>
    </xf>
    <xf numFmtId="3" fontId="28" fillId="28" borderId="213" xfId="0" applyNumberFormat="1" applyFont="1" applyFill="1" applyBorder="1" applyAlignment="1">
      <alignment vertical="center"/>
    </xf>
    <xf numFmtId="3" fontId="30" fillId="27" borderId="84" xfId="0" applyNumberFormat="1" applyFont="1" applyFill="1" applyBorder="1" applyAlignment="1">
      <alignment vertical="center"/>
    </xf>
    <xf numFmtId="3" fontId="30" fillId="27" borderId="214" xfId="0" applyNumberFormat="1" applyFont="1" applyFill="1" applyBorder="1" applyAlignment="1">
      <alignment vertical="center"/>
    </xf>
    <xf numFmtId="3" fontId="24" fillId="0" borderId="211" xfId="0" applyNumberFormat="1" applyFont="1" applyFill="1" applyBorder="1" applyAlignment="1">
      <alignment vertical="center"/>
    </xf>
    <xf numFmtId="3" fontId="30" fillId="27" borderId="85" xfId="0" applyNumberFormat="1" applyFont="1" applyFill="1" applyBorder="1" applyAlignment="1">
      <alignment vertical="center"/>
    </xf>
    <xf numFmtId="3" fontId="30" fillId="27" borderId="86" xfId="0" applyNumberFormat="1" applyFont="1" applyFill="1" applyBorder="1" applyAlignment="1">
      <alignment vertical="center"/>
    </xf>
    <xf numFmtId="3" fontId="30" fillId="27" borderId="215" xfId="0" applyNumberFormat="1" applyFont="1" applyFill="1" applyBorder="1" applyAlignment="1">
      <alignment vertical="center"/>
    </xf>
    <xf numFmtId="0" fontId="36" fillId="0" borderId="39" xfId="0" applyFont="1" applyFill="1" applyBorder="1" applyAlignment="1">
      <alignment vertical="center" wrapText="1"/>
    </xf>
    <xf numFmtId="10" fontId="38" fillId="0" borderId="63" xfId="26" applyNumberFormat="1" applyFont="1" applyFill="1" applyBorder="1" applyAlignment="1">
      <alignment horizontal="center" vertical="center" wrapText="1"/>
    </xf>
    <xf numFmtId="3" fontId="36" fillId="31" borderId="102" xfId="26" applyNumberFormat="1" applyFont="1" applyFill="1" applyBorder="1" applyAlignment="1">
      <alignment horizontal="right" vertical="center"/>
    </xf>
    <xf numFmtId="0" fontId="39" fillId="0" borderId="39" xfId="41" applyFont="1" applyFill="1" applyBorder="1" applyAlignment="1">
      <alignment horizontal="center" vertical="center"/>
    </xf>
    <xf numFmtId="3" fontId="36" fillId="25" borderId="51" xfId="41" applyNumberFormat="1" applyFont="1" applyFill="1" applyBorder="1" applyAlignment="1">
      <alignment horizontal="right" vertical="center"/>
    </xf>
    <xf numFmtId="3" fontId="36" fillId="30" borderId="96" xfId="41" applyNumberFormat="1" applyFont="1" applyFill="1" applyBorder="1" applyAlignment="1">
      <alignment horizontal="right" vertical="center"/>
    </xf>
    <xf numFmtId="3" fontId="36" fillId="31" borderId="101" xfId="41" applyNumberFormat="1" applyFont="1" applyFill="1" applyBorder="1" applyAlignment="1">
      <alignment horizontal="right" vertical="center"/>
    </xf>
    <xf numFmtId="0" fontId="23" fillId="29" borderId="39" xfId="41" applyFont="1" applyFill="1" applyBorder="1" applyAlignment="1">
      <alignment horizontal="center" vertical="center"/>
    </xf>
    <xf numFmtId="0" fontId="23" fillId="29" borderId="11" xfId="41" applyFont="1" applyFill="1" applyBorder="1" applyAlignment="1">
      <alignment horizontal="left" vertical="center"/>
    </xf>
    <xf numFmtId="3" fontId="23" fillId="29" borderId="53" xfId="26" applyNumberFormat="1" applyFont="1" applyFill="1" applyBorder="1" applyAlignment="1">
      <alignment horizontal="right" vertical="center"/>
    </xf>
    <xf numFmtId="3" fontId="23" fillId="29" borderId="44" xfId="26" applyNumberFormat="1" applyFont="1" applyFill="1" applyBorder="1" applyAlignment="1">
      <alignment horizontal="right" vertical="center"/>
    </xf>
    <xf numFmtId="3" fontId="23" fillId="29" borderId="102" xfId="26" applyNumberFormat="1" applyFont="1" applyFill="1" applyBorder="1" applyAlignment="1">
      <alignment horizontal="right" vertical="center"/>
    </xf>
    <xf numFmtId="10" fontId="23" fillId="29" borderId="190" xfId="26" applyNumberFormat="1" applyFont="1" applyFill="1" applyBorder="1" applyAlignment="1">
      <alignment horizontal="center" vertical="center"/>
    </xf>
    <xf numFmtId="3" fontId="36" fillId="25" borderId="53" xfId="41" applyNumberFormat="1" applyFont="1" applyFill="1" applyBorder="1" applyAlignment="1">
      <alignment horizontal="right" vertical="center"/>
    </xf>
    <xf numFmtId="3" fontId="36" fillId="30" borderId="44" xfId="41" applyNumberFormat="1" applyFont="1" applyFill="1" applyBorder="1" applyAlignment="1">
      <alignment horizontal="right" vertical="center"/>
    </xf>
    <xf numFmtId="3" fontId="36" fillId="31" borderId="102" xfId="41" applyNumberFormat="1" applyFont="1" applyFill="1" applyBorder="1" applyAlignment="1">
      <alignment horizontal="right" vertical="center"/>
    </xf>
    <xf numFmtId="3" fontId="36" fillId="25" borderId="53" xfId="41" applyNumberFormat="1" applyFont="1" applyFill="1" applyBorder="1" applyAlignment="1">
      <alignment horizontal="right" vertical="center" wrapText="1"/>
    </xf>
    <xf numFmtId="3" fontId="36" fillId="30" borderId="44" xfId="41" applyNumberFormat="1" applyFont="1" applyFill="1" applyBorder="1" applyAlignment="1">
      <alignment horizontal="right" vertical="center" wrapText="1"/>
    </xf>
    <xf numFmtId="3" fontId="36" fillId="31" borderId="102" xfId="41" applyNumberFormat="1" applyFont="1" applyFill="1" applyBorder="1" applyAlignment="1">
      <alignment horizontal="right" vertical="center" wrapText="1"/>
    </xf>
    <xf numFmtId="3" fontId="32" fillId="0" borderId="0" xfId="0" applyNumberFormat="1" applyFont="1" applyFill="1" applyAlignment="1">
      <alignment vertical="center"/>
    </xf>
    <xf numFmtId="0" fontId="25" fillId="28" borderId="39" xfId="41" applyFont="1" applyFill="1" applyBorder="1" applyAlignment="1">
      <alignment horizontal="center" vertical="center"/>
    </xf>
    <xf numFmtId="0" fontId="25" fillId="28" borderId="11" xfId="41" applyFont="1" applyFill="1" applyBorder="1" applyAlignment="1">
      <alignment horizontal="left" vertical="center"/>
    </xf>
    <xf numFmtId="3" fontId="25" fillId="28" borderId="53" xfId="26" applyNumberFormat="1" applyFont="1" applyFill="1" applyBorder="1" applyAlignment="1">
      <alignment horizontal="right" vertical="center"/>
    </xf>
    <xf numFmtId="3" fontId="25" fillId="28" borderId="44" xfId="26" applyNumberFormat="1" applyFont="1" applyFill="1" applyBorder="1" applyAlignment="1">
      <alignment horizontal="right" vertical="center"/>
    </xf>
    <xf numFmtId="3" fontId="25" fillId="28" borderId="102" xfId="26" applyNumberFormat="1" applyFont="1" applyFill="1" applyBorder="1" applyAlignment="1">
      <alignment horizontal="right" vertical="center"/>
    </xf>
    <xf numFmtId="10" fontId="25" fillId="28" borderId="190" xfId="26" applyNumberFormat="1" applyFont="1" applyFill="1" applyBorder="1" applyAlignment="1">
      <alignment horizontal="center" vertical="center"/>
    </xf>
    <xf numFmtId="3" fontId="28" fillId="27" borderId="200" xfId="26" applyNumberFormat="1" applyFont="1" applyFill="1" applyBorder="1" applyAlignment="1">
      <alignment horizontal="right" vertical="center"/>
    </xf>
    <xf numFmtId="3" fontId="28" fillId="27" borderId="201" xfId="26" applyNumberFormat="1" applyFont="1" applyFill="1" applyBorder="1" applyAlignment="1">
      <alignment horizontal="right" vertical="center"/>
    </xf>
    <xf numFmtId="3" fontId="28" fillId="27" borderId="175" xfId="26" applyNumberFormat="1" applyFont="1" applyFill="1" applyBorder="1" applyAlignment="1">
      <alignment horizontal="right" vertical="center"/>
    </xf>
    <xf numFmtId="10" fontId="28" fillId="27" borderId="202" xfId="26" applyNumberFormat="1" applyFont="1" applyFill="1" applyBorder="1" applyAlignment="1">
      <alignment horizontal="center" vertical="center"/>
    </xf>
    <xf numFmtId="167" fontId="32" fillId="0" borderId="0" xfId="0" applyNumberFormat="1" applyFont="1" applyAlignment="1">
      <alignment vertical="center"/>
    </xf>
    <xf numFmtId="10" fontId="32" fillId="0" borderId="0" xfId="0" applyNumberFormat="1" applyFont="1" applyFill="1" applyAlignment="1">
      <alignment horizontal="center" vertical="center"/>
    </xf>
    <xf numFmtId="3" fontId="36" fillId="25" borderId="20" xfId="41" applyNumberFormat="1" applyFont="1" applyFill="1" applyBorder="1" applyAlignment="1">
      <alignment horizontal="right" vertical="center"/>
    </xf>
    <xf numFmtId="3" fontId="36" fillId="30" borderId="108" xfId="41" applyNumberFormat="1" applyFont="1" applyFill="1" applyBorder="1" applyAlignment="1">
      <alignment horizontal="right" vertical="center"/>
    </xf>
    <xf numFmtId="3" fontId="36" fillId="31" borderId="106" xfId="41" applyNumberFormat="1" applyFont="1" applyFill="1" applyBorder="1" applyAlignment="1">
      <alignment horizontal="right" vertical="center"/>
    </xf>
    <xf numFmtId="3" fontId="36" fillId="30" borderId="49" xfId="41" applyNumberFormat="1" applyFont="1" applyFill="1" applyBorder="1" applyAlignment="1">
      <alignment horizontal="right" vertical="center"/>
    </xf>
    <xf numFmtId="3" fontId="23" fillId="28" borderId="23" xfId="41" applyNumberFormat="1" applyFont="1" applyFill="1" applyBorder="1" applyAlignment="1">
      <alignment horizontal="right" vertical="center"/>
    </xf>
    <xf numFmtId="3" fontId="23" fillId="28" borderId="108" xfId="41" applyNumberFormat="1" applyFont="1" applyFill="1" applyBorder="1" applyAlignment="1">
      <alignment horizontal="right" vertical="center"/>
    </xf>
    <xf numFmtId="3" fontId="23" fillId="28" borderId="106" xfId="41" applyNumberFormat="1" applyFont="1" applyFill="1" applyBorder="1" applyAlignment="1">
      <alignment horizontal="right" vertical="center"/>
    </xf>
    <xf numFmtId="3" fontId="23" fillId="28" borderId="20" xfId="26" applyNumberFormat="1" applyFont="1" applyFill="1" applyBorder="1" applyAlignment="1">
      <alignment horizontal="right" vertical="center"/>
    </xf>
    <xf numFmtId="3" fontId="23" fillId="28" borderId="49" xfId="26" applyNumberFormat="1" applyFont="1" applyFill="1" applyBorder="1" applyAlignment="1">
      <alignment horizontal="right" vertical="center"/>
    </xf>
    <xf numFmtId="3" fontId="23" fillId="28" borderId="102" xfId="26" applyNumberFormat="1" applyFont="1" applyFill="1" applyBorder="1" applyAlignment="1">
      <alignment horizontal="right" vertical="center"/>
    </xf>
    <xf numFmtId="3" fontId="36" fillId="25" borderId="20" xfId="26" applyNumberFormat="1" applyFont="1" applyFill="1" applyBorder="1" applyAlignment="1">
      <alignment horizontal="right" vertical="center"/>
    </xf>
    <xf numFmtId="3" fontId="36" fillId="30" borderId="49" xfId="26" applyNumberFormat="1" applyFont="1" applyFill="1" applyBorder="1" applyAlignment="1">
      <alignment horizontal="right" vertical="center"/>
    </xf>
    <xf numFmtId="3" fontId="40" fillId="25" borderId="20" xfId="41" applyNumberFormat="1" applyFont="1" applyFill="1" applyBorder="1" applyAlignment="1">
      <alignment horizontal="right" vertical="center"/>
    </xf>
    <xf numFmtId="3" fontId="40" fillId="30" borderId="49" xfId="41" applyNumberFormat="1" applyFont="1" applyFill="1" applyBorder="1" applyAlignment="1">
      <alignment horizontal="right" vertical="center"/>
    </xf>
    <xf numFmtId="3" fontId="40" fillId="31" borderId="102" xfId="41" applyNumberFormat="1" applyFont="1" applyFill="1" applyBorder="1" applyAlignment="1">
      <alignment horizontal="right" vertical="center"/>
    </xf>
    <xf numFmtId="3" fontId="25" fillId="27" borderId="204" xfId="26" applyNumberFormat="1" applyFont="1" applyFill="1" applyBorder="1" applyAlignment="1">
      <alignment horizontal="right" vertical="center"/>
    </xf>
    <xf numFmtId="3" fontId="25" fillId="27" borderId="205" xfId="26" applyNumberFormat="1" applyFont="1" applyFill="1" applyBorder="1" applyAlignment="1">
      <alignment horizontal="right" vertical="center"/>
    </xf>
    <xf numFmtId="3" fontId="25" fillId="27" borderId="175" xfId="26" applyNumberFormat="1" applyFont="1" applyFill="1" applyBorder="1" applyAlignment="1">
      <alignment horizontal="right" vertical="center"/>
    </xf>
    <xf numFmtId="0" fontId="23" fillId="27" borderId="29" xfId="0" applyFont="1" applyFill="1" applyBorder="1" applyAlignment="1">
      <alignment horizontal="center" vertical="center"/>
    </xf>
    <xf numFmtId="3" fontId="24" fillId="25" borderId="24" xfId="27" applyNumberFormat="1" applyFont="1" applyFill="1" applyBorder="1" applyAlignment="1">
      <alignment horizontal="right" vertical="center"/>
    </xf>
    <xf numFmtId="3" fontId="24" fillId="30" borderId="109" xfId="27" applyNumberFormat="1" applyFont="1" applyFill="1" applyBorder="1" applyAlignment="1">
      <alignment horizontal="right" vertical="center"/>
    </xf>
    <xf numFmtId="3" fontId="24" fillId="31" borderId="101" xfId="27" applyNumberFormat="1" applyFont="1" applyFill="1" applyBorder="1" applyAlignment="1">
      <alignment horizontal="right" vertical="center"/>
    </xf>
    <xf numFmtId="3" fontId="24" fillId="25" borderId="20" xfId="27" applyNumberFormat="1" applyFont="1" applyFill="1" applyBorder="1" applyAlignment="1">
      <alignment horizontal="right" vertical="center"/>
    </xf>
    <xf numFmtId="3" fontId="24" fillId="30" borderId="110" xfId="27" applyNumberFormat="1" applyFont="1" applyFill="1" applyBorder="1" applyAlignment="1">
      <alignment horizontal="right" vertical="center"/>
    </xf>
    <xf numFmtId="3" fontId="24" fillId="31" borderId="102" xfId="27" applyNumberFormat="1" applyFont="1" applyFill="1" applyBorder="1" applyAlignment="1">
      <alignment horizontal="right" vertical="center"/>
    </xf>
    <xf numFmtId="3" fontId="25" fillId="29" borderId="20" xfId="27" applyNumberFormat="1" applyFont="1" applyFill="1" applyBorder="1" applyAlignment="1">
      <alignment horizontal="right" vertical="center"/>
    </xf>
    <xf numFmtId="3" fontId="25" fillId="29" borderId="110" xfId="27" applyNumberFormat="1" applyFont="1" applyFill="1" applyBorder="1" applyAlignment="1">
      <alignment horizontal="right" vertical="center"/>
    </xf>
    <xf numFmtId="3" fontId="25" fillId="29" borderId="102" xfId="27" applyNumberFormat="1" applyFont="1" applyFill="1" applyBorder="1" applyAlignment="1">
      <alignment horizontal="right" vertical="center"/>
    </xf>
    <xf numFmtId="3" fontId="28" fillId="28" borderId="20" xfId="27" applyNumberFormat="1" applyFont="1" applyFill="1" applyBorder="1" applyAlignment="1">
      <alignment horizontal="right" vertical="center"/>
    </xf>
    <xf numFmtId="3" fontId="28" fillId="28" borderId="110" xfId="27" applyNumberFormat="1" applyFont="1" applyFill="1" applyBorder="1" applyAlignment="1">
      <alignment horizontal="right" vertical="center"/>
    </xf>
    <xf numFmtId="3" fontId="28" fillId="28" borderId="102" xfId="27" applyNumberFormat="1" applyFont="1" applyFill="1" applyBorder="1" applyAlignment="1">
      <alignment horizontal="right" vertical="center"/>
    </xf>
    <xf numFmtId="3" fontId="24" fillId="25" borderId="20" xfId="27" applyNumberFormat="1" applyFont="1" applyFill="1" applyBorder="1" applyAlignment="1">
      <alignment horizontal="right" vertical="center" wrapText="1"/>
    </xf>
    <xf numFmtId="3" fontId="24" fillId="30" borderId="110" xfId="27" applyNumberFormat="1" applyFont="1" applyFill="1" applyBorder="1" applyAlignment="1">
      <alignment horizontal="right" vertical="center" wrapText="1"/>
    </xf>
    <xf numFmtId="3" fontId="24" fillId="31" borderId="102" xfId="27" applyNumberFormat="1" applyFont="1" applyFill="1" applyBorder="1" applyAlignment="1">
      <alignment horizontal="right" vertical="center" wrapText="1"/>
    </xf>
    <xf numFmtId="3" fontId="24" fillId="25" borderId="20" xfId="26" applyNumberFormat="1" applyFont="1" applyFill="1" applyBorder="1" applyAlignment="1">
      <alignment horizontal="right" vertical="center"/>
    </xf>
    <xf numFmtId="3" fontId="24" fillId="30" borderId="110" xfId="26" applyNumberFormat="1" applyFont="1" applyFill="1" applyBorder="1" applyAlignment="1">
      <alignment horizontal="right" vertical="center"/>
    </xf>
    <xf numFmtId="3" fontId="24" fillId="31" borderId="102" xfId="26" applyNumberFormat="1" applyFont="1" applyFill="1" applyBorder="1" applyAlignment="1">
      <alignment horizontal="right" vertical="center"/>
    </xf>
    <xf numFmtId="3" fontId="30" fillId="27" borderId="20" xfId="26" applyNumberFormat="1" applyFont="1" applyFill="1" applyBorder="1" applyAlignment="1">
      <alignment horizontal="right" vertical="center"/>
    </xf>
    <xf numFmtId="3" fontId="30" fillId="27" borderId="110" xfId="26" applyNumberFormat="1" applyFont="1" applyFill="1" applyBorder="1" applyAlignment="1">
      <alignment horizontal="right" vertical="center"/>
    </xf>
    <xf numFmtId="3" fontId="30" fillId="27" borderId="102" xfId="26" applyNumberFormat="1" applyFont="1" applyFill="1" applyBorder="1" applyAlignment="1">
      <alignment horizontal="right" vertical="center"/>
    </xf>
    <xf numFmtId="3" fontId="28" fillId="28" borderId="22" xfId="27" applyNumberFormat="1" applyFont="1" applyFill="1" applyBorder="1" applyAlignment="1">
      <alignment horizontal="right" vertical="center"/>
    </xf>
    <xf numFmtId="3" fontId="28" fillId="28" borderId="111" xfId="27" applyNumberFormat="1" applyFont="1" applyFill="1" applyBorder="1" applyAlignment="1">
      <alignment horizontal="right" vertical="center"/>
    </xf>
    <xf numFmtId="3" fontId="28" fillId="28" borderId="105" xfId="27" applyNumberFormat="1" applyFont="1" applyFill="1" applyBorder="1" applyAlignment="1">
      <alignment horizontal="right" vertical="center"/>
    </xf>
    <xf numFmtId="3" fontId="30" fillId="27" borderId="17" xfId="26" applyNumberFormat="1" applyFont="1" applyFill="1" applyBorder="1" applyAlignment="1">
      <alignment horizontal="right" vertical="center"/>
    </xf>
    <xf numFmtId="3" fontId="30" fillId="27" borderId="114" xfId="26" applyNumberFormat="1" applyFont="1" applyFill="1" applyBorder="1" applyAlignment="1">
      <alignment horizontal="right" vertical="center"/>
    </xf>
    <xf numFmtId="3" fontId="30" fillId="27" borderId="97" xfId="26" applyNumberFormat="1" applyFont="1" applyFill="1" applyBorder="1" applyAlignment="1">
      <alignment horizontal="right" vertical="center"/>
    </xf>
    <xf numFmtId="3" fontId="24" fillId="25" borderId="24" xfId="26" applyNumberFormat="1" applyFont="1" applyFill="1" applyBorder="1" applyAlignment="1">
      <alignment horizontal="right" vertical="center"/>
    </xf>
    <xf numFmtId="3" fontId="24" fillId="30" borderId="109" xfId="26" applyNumberFormat="1" applyFont="1" applyFill="1" applyBorder="1" applyAlignment="1">
      <alignment horizontal="right" vertical="center"/>
    </xf>
    <xf numFmtId="3" fontId="24" fillId="31" borderId="101" xfId="26" applyNumberFormat="1" applyFont="1" applyFill="1" applyBorder="1" applyAlignment="1">
      <alignment horizontal="right" vertical="center"/>
    </xf>
    <xf numFmtId="3" fontId="24" fillId="25" borderId="23" xfId="26" applyNumberFormat="1" applyFont="1" applyFill="1" applyBorder="1" applyAlignment="1">
      <alignment horizontal="right" vertical="center"/>
    </xf>
    <xf numFmtId="3" fontId="24" fillId="30" borderId="115" xfId="26" applyNumberFormat="1" applyFont="1" applyFill="1" applyBorder="1" applyAlignment="1">
      <alignment horizontal="right" vertical="center"/>
    </xf>
    <xf numFmtId="3" fontId="24" fillId="31" borderId="106" xfId="26" applyNumberFormat="1" applyFont="1" applyFill="1" applyBorder="1" applyAlignment="1">
      <alignment horizontal="right" vertical="center"/>
    </xf>
    <xf numFmtId="3" fontId="24" fillId="25" borderId="20" xfId="26" applyNumberFormat="1" applyFont="1" applyFill="1" applyBorder="1" applyAlignment="1">
      <alignment horizontal="right" vertical="center" wrapText="1"/>
    </xf>
    <xf numFmtId="3" fontId="24" fillId="30" borderId="110" xfId="26" applyNumberFormat="1" applyFont="1" applyFill="1" applyBorder="1" applyAlignment="1">
      <alignment horizontal="right" vertical="center" wrapText="1"/>
    </xf>
    <xf numFmtId="3" fontId="24" fillId="31" borderId="102" xfId="26" applyNumberFormat="1" applyFont="1" applyFill="1" applyBorder="1" applyAlignment="1">
      <alignment horizontal="right" vertical="center" wrapText="1"/>
    </xf>
    <xf numFmtId="3" fontId="30" fillId="27" borderId="86" xfId="26" applyNumberFormat="1" applyFont="1" applyFill="1" applyBorder="1" applyAlignment="1">
      <alignment horizontal="right" vertical="center"/>
    </xf>
    <xf numFmtId="3" fontId="30" fillId="27" borderId="163" xfId="26" applyNumberFormat="1" applyFont="1" applyFill="1" applyBorder="1" applyAlignment="1">
      <alignment horizontal="right" vertical="center"/>
    </xf>
    <xf numFmtId="3" fontId="30" fillId="27" borderId="182" xfId="26" applyNumberFormat="1" applyFont="1" applyFill="1" applyBorder="1" applyAlignment="1">
      <alignment horizontal="right" vertical="center"/>
    </xf>
    <xf numFmtId="41" fontId="35" fillId="27" borderId="29" xfId="0" applyNumberFormat="1" applyFont="1" applyFill="1" applyBorder="1" applyAlignment="1">
      <alignment horizontal="center" vertical="center"/>
    </xf>
    <xf numFmtId="0" fontId="33" fillId="0" borderId="41" xfId="0" applyFont="1" applyFill="1" applyBorder="1" applyAlignment="1">
      <alignment vertical="center"/>
    </xf>
    <xf numFmtId="0" fontId="33" fillId="0" borderId="31" xfId="0" applyFont="1" applyFill="1" applyBorder="1" applyAlignment="1">
      <alignment vertical="center"/>
    </xf>
    <xf numFmtId="3" fontId="33" fillId="25" borderId="24" xfId="27" applyNumberFormat="1" applyFont="1" applyFill="1" applyBorder="1" applyAlignment="1">
      <alignment horizontal="right" vertical="center"/>
    </xf>
    <xf numFmtId="3" fontId="33" fillId="30" borderId="118" xfId="27" applyNumberFormat="1" applyFont="1" applyFill="1" applyBorder="1" applyAlignment="1">
      <alignment horizontal="right" vertical="center"/>
    </xf>
    <xf numFmtId="3" fontId="33" fillId="31" borderId="101" xfId="27" applyNumberFormat="1" applyFont="1" applyFill="1" applyBorder="1" applyAlignment="1">
      <alignment horizontal="right" vertical="center"/>
    </xf>
    <xf numFmtId="10" fontId="38" fillId="0" borderId="61" xfId="27" applyNumberFormat="1" applyFont="1" applyFill="1" applyBorder="1" applyAlignment="1">
      <alignment horizontal="center" vertical="center"/>
    </xf>
    <xf numFmtId="0" fontId="33" fillId="0" borderId="39" xfId="0" applyFont="1" applyFill="1" applyBorder="1" applyAlignment="1">
      <alignment vertical="center"/>
    </xf>
    <xf numFmtId="0" fontId="33" fillId="0" borderId="12" xfId="0" applyFont="1" applyFill="1" applyBorder="1" applyAlignment="1">
      <alignment vertical="center"/>
    </xf>
    <xf numFmtId="3" fontId="33" fillId="25" borderId="20" xfId="27" applyNumberFormat="1" applyFont="1" applyFill="1" applyBorder="1" applyAlignment="1">
      <alignment horizontal="right" vertical="center"/>
    </xf>
    <xf numFmtId="3" fontId="33" fillId="30" borderId="49" xfId="27" applyNumberFormat="1" applyFont="1" applyFill="1" applyBorder="1" applyAlignment="1">
      <alignment horizontal="right" vertical="center"/>
    </xf>
    <xf numFmtId="3" fontId="33" fillId="31" borderId="102" xfId="27" applyNumberFormat="1" applyFont="1" applyFill="1" applyBorder="1" applyAlignment="1">
      <alignment horizontal="right" vertical="center"/>
    </xf>
    <xf numFmtId="10" fontId="38" fillId="0" borderId="63" xfId="27" applyNumberFormat="1" applyFont="1" applyFill="1" applyBorder="1" applyAlignment="1">
      <alignment horizontal="center" vertical="center"/>
    </xf>
    <xf numFmtId="0" fontId="23" fillId="29" borderId="12" xfId="0" applyFont="1" applyFill="1" applyBorder="1" applyAlignment="1">
      <alignment vertical="center"/>
    </xf>
    <xf numFmtId="3" fontId="23" fillId="29" borderId="20" xfId="27" applyNumberFormat="1" applyFont="1" applyFill="1" applyBorder="1" applyAlignment="1">
      <alignment horizontal="right" vertical="center"/>
    </xf>
    <xf numFmtId="3" fontId="23" fillId="29" borderId="49" xfId="27" applyNumberFormat="1" applyFont="1" applyFill="1" applyBorder="1" applyAlignment="1">
      <alignment horizontal="right" vertical="center"/>
    </xf>
    <xf numFmtId="3" fontId="23" fillId="29" borderId="102" xfId="27" applyNumberFormat="1" applyFont="1" applyFill="1" applyBorder="1" applyAlignment="1">
      <alignment horizontal="right" vertical="center"/>
    </xf>
    <xf numFmtId="10" fontId="34" fillId="29" borderId="63" xfId="27" applyNumberFormat="1" applyFont="1" applyFill="1" applyBorder="1" applyAlignment="1">
      <alignment horizontal="center" vertical="center"/>
    </xf>
    <xf numFmtId="3" fontId="36" fillId="25" borderId="20" xfId="27" applyNumberFormat="1" applyFont="1" applyFill="1" applyBorder="1" applyAlignment="1">
      <alignment horizontal="right" vertical="center"/>
    </xf>
    <xf numFmtId="3" fontId="36" fillId="30" borderId="49" xfId="27" applyNumberFormat="1" applyFont="1" applyFill="1" applyBorder="1" applyAlignment="1">
      <alignment horizontal="right" vertical="center"/>
    </xf>
    <xf numFmtId="3" fontId="36" fillId="31" borderId="102" xfId="27" applyNumberFormat="1" applyFont="1" applyFill="1" applyBorder="1" applyAlignment="1">
      <alignment horizontal="right" vertical="center"/>
    </xf>
    <xf numFmtId="0" fontId="25" fillId="28" borderId="39" xfId="0" applyFont="1" applyFill="1" applyBorder="1" applyAlignment="1">
      <alignment vertical="center"/>
    </xf>
    <xf numFmtId="0" fontId="25" fillId="28" borderId="12" xfId="0" applyFont="1" applyFill="1" applyBorder="1" applyAlignment="1">
      <alignment vertical="center"/>
    </xf>
    <xf numFmtId="3" fontId="25" fillId="28" borderId="20" xfId="27" applyNumberFormat="1" applyFont="1" applyFill="1" applyBorder="1" applyAlignment="1">
      <alignment horizontal="right" vertical="center"/>
    </xf>
    <xf numFmtId="3" fontId="25" fillId="28" borderId="49" xfId="27" applyNumberFormat="1" applyFont="1" applyFill="1" applyBorder="1" applyAlignment="1">
      <alignment horizontal="right" vertical="center"/>
    </xf>
    <xf numFmtId="3" fontId="25" fillId="28" borderId="102" xfId="27" applyNumberFormat="1" applyFont="1" applyFill="1" applyBorder="1" applyAlignment="1">
      <alignment horizontal="right" vertical="center"/>
    </xf>
    <xf numFmtId="10" fontId="22" fillId="28" borderId="63" xfId="27" applyNumberFormat="1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left" vertical="center"/>
    </xf>
    <xf numFmtId="3" fontId="24" fillId="30" borderId="49" xfId="27" applyNumberFormat="1" applyFont="1" applyFill="1" applyBorder="1" applyAlignment="1">
      <alignment horizontal="right" vertical="center"/>
    </xf>
    <xf numFmtId="0" fontId="35" fillId="29" borderId="39" xfId="0" applyFont="1" applyFill="1" applyBorder="1" applyAlignment="1">
      <alignment vertical="center"/>
    </xf>
    <xf numFmtId="0" fontId="35" fillId="29" borderId="12" xfId="0" applyFont="1" applyFill="1" applyBorder="1" applyAlignment="1">
      <alignment horizontal="left" vertical="center"/>
    </xf>
    <xf numFmtId="3" fontId="35" fillId="29" borderId="20" xfId="27" applyNumberFormat="1" applyFont="1" applyFill="1" applyBorder="1" applyAlignment="1">
      <alignment horizontal="right" vertical="center"/>
    </xf>
    <xf numFmtId="3" fontId="35" fillId="29" borderId="49" xfId="27" applyNumberFormat="1" applyFont="1" applyFill="1" applyBorder="1" applyAlignment="1">
      <alignment horizontal="right" vertical="center"/>
    </xf>
    <xf numFmtId="3" fontId="35" fillId="29" borderId="102" xfId="27" applyNumberFormat="1" applyFont="1" applyFill="1" applyBorder="1" applyAlignment="1">
      <alignment horizontal="right" vertical="center"/>
    </xf>
    <xf numFmtId="3" fontId="36" fillId="25" borderId="20" xfId="26" applyNumberFormat="1" applyFont="1" applyFill="1" applyBorder="1" applyAlignment="1">
      <alignment horizontal="right" vertical="center" wrapText="1"/>
    </xf>
    <xf numFmtId="3" fontId="36" fillId="30" borderId="49" xfId="26" applyNumberFormat="1" applyFont="1" applyFill="1" applyBorder="1" applyAlignment="1">
      <alignment horizontal="right" vertical="center" wrapText="1"/>
    </xf>
    <xf numFmtId="3" fontId="36" fillId="31" borderId="102" xfId="26" applyNumberFormat="1" applyFont="1" applyFill="1" applyBorder="1" applyAlignment="1">
      <alignment horizontal="right" vertical="center" wrapText="1"/>
    </xf>
    <xf numFmtId="16" fontId="36" fillId="0" borderId="39" xfId="0" applyNumberFormat="1" applyFont="1" applyFill="1" applyBorder="1" applyAlignment="1">
      <alignment vertical="center"/>
    </xf>
    <xf numFmtId="0" fontId="32" fillId="24" borderId="0" xfId="0" applyFont="1" applyFill="1" applyBorder="1" applyAlignment="1">
      <alignment vertical="center"/>
    </xf>
    <xf numFmtId="3" fontId="28" fillId="27" borderId="20" xfId="26" applyNumberFormat="1" applyFont="1" applyFill="1" applyBorder="1" applyAlignment="1">
      <alignment horizontal="right" vertical="center"/>
    </xf>
    <xf numFmtId="3" fontId="28" fillId="27" borderId="49" xfId="26" applyNumberFormat="1" applyFont="1" applyFill="1" applyBorder="1" applyAlignment="1">
      <alignment horizontal="right" vertical="center"/>
    </xf>
    <xf numFmtId="3" fontId="28" fillId="27" borderId="102" xfId="26" applyNumberFormat="1" applyFont="1" applyFill="1" applyBorder="1" applyAlignment="1">
      <alignment horizontal="right" vertical="center"/>
    </xf>
    <xf numFmtId="10" fontId="35" fillId="27" borderId="63" xfId="26" applyNumberFormat="1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vertical="center"/>
    </xf>
    <xf numFmtId="3" fontId="28" fillId="27" borderId="204" xfId="26" applyNumberFormat="1" applyFont="1" applyFill="1" applyBorder="1" applyAlignment="1">
      <alignment horizontal="right" vertical="center"/>
    </xf>
    <xf numFmtId="3" fontId="28" fillId="27" borderId="205" xfId="26" applyNumberFormat="1" applyFont="1" applyFill="1" applyBorder="1" applyAlignment="1">
      <alignment horizontal="right" vertical="center"/>
    </xf>
    <xf numFmtId="10" fontId="35" fillId="27" borderId="177" xfId="26" applyNumberFormat="1" applyFont="1" applyFill="1" applyBorder="1" applyAlignment="1">
      <alignment horizontal="center" vertical="center"/>
    </xf>
    <xf numFmtId="10" fontId="33" fillId="0" borderId="0" xfId="0" applyNumberFormat="1" applyFont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168" fontId="25" fillId="27" borderId="184" xfId="27" applyNumberFormat="1" applyFont="1" applyFill="1" applyBorder="1" applyAlignment="1">
      <alignment horizontal="center" vertical="center"/>
    </xf>
    <xf numFmtId="0" fontId="22" fillId="27" borderId="17" xfId="0" applyFont="1" applyFill="1" applyBorder="1" applyAlignment="1">
      <alignment horizontal="center" vertical="center"/>
    </xf>
    <xf numFmtId="0" fontId="22" fillId="0" borderId="26" xfId="0" applyFont="1" applyBorder="1" applyAlignment="1">
      <alignment vertical="center"/>
    </xf>
    <xf numFmtId="0" fontId="22" fillId="0" borderId="24" xfId="0" applyFont="1" applyBorder="1" applyAlignment="1">
      <alignment vertical="center"/>
    </xf>
    <xf numFmtId="3" fontId="22" fillId="0" borderId="24" xfId="0" applyNumberFormat="1" applyFont="1" applyBorder="1" applyAlignment="1">
      <alignment vertical="center"/>
    </xf>
    <xf numFmtId="0" fontId="33" fillId="0" borderId="27" xfId="0" applyFont="1" applyBorder="1" applyAlignment="1">
      <alignment vertical="center"/>
    </xf>
    <xf numFmtId="0" fontId="33" fillId="0" borderId="23" xfId="0" applyFont="1" applyBorder="1" applyAlignment="1">
      <alignment vertical="center"/>
    </xf>
    <xf numFmtId="3" fontId="33" fillId="0" borderId="23" xfId="0" applyNumberFormat="1" applyFont="1" applyBorder="1" applyAlignment="1">
      <alignment vertical="center"/>
    </xf>
    <xf numFmtId="0" fontId="33" fillId="0" borderId="28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3" fontId="33" fillId="0" borderId="20" xfId="0" applyNumberFormat="1" applyFont="1" applyBorder="1" applyAlignment="1">
      <alignment vertical="center"/>
    </xf>
    <xf numFmtId="3" fontId="35" fillId="27" borderId="17" xfId="0" applyNumberFormat="1" applyFont="1" applyFill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6" fillId="0" borderId="0" xfId="40" applyFont="1" applyFill="1" applyBorder="1" applyAlignment="1">
      <alignment vertical="center"/>
    </xf>
    <xf numFmtId="3" fontId="33" fillId="0" borderId="0" xfId="0" applyNumberFormat="1" applyFont="1" applyBorder="1" applyAlignment="1">
      <alignment vertical="center"/>
    </xf>
    <xf numFmtId="0" fontId="35" fillId="0" borderId="0" xfId="40" applyFont="1" applyFill="1" applyBorder="1" applyAlignment="1">
      <alignment vertical="center" wrapText="1"/>
    </xf>
    <xf numFmtId="0" fontId="22" fillId="0" borderId="0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0" fontId="22" fillId="0" borderId="0" xfId="0" applyFont="1" applyBorder="1" applyAlignment="1">
      <alignment vertical="center" wrapText="1"/>
    </xf>
    <xf numFmtId="3" fontId="35" fillId="0" borderId="0" xfId="0" applyNumberFormat="1" applyFont="1" applyBorder="1" applyAlignment="1">
      <alignment vertical="center"/>
    </xf>
    <xf numFmtId="0" fontId="28" fillId="28" borderId="45" xfId="0" applyFont="1" applyFill="1" applyBorder="1" applyAlignment="1">
      <alignment horizontal="left" vertical="center"/>
    </xf>
    <xf numFmtId="3" fontId="28" fillId="28" borderId="21" xfId="27" applyNumberFormat="1" applyFont="1" applyFill="1" applyBorder="1" applyAlignment="1">
      <alignment horizontal="right" vertical="center"/>
    </xf>
    <xf numFmtId="3" fontId="28" fillId="28" borderId="113" xfId="27" applyNumberFormat="1" applyFont="1" applyFill="1" applyBorder="1" applyAlignment="1">
      <alignment horizontal="right" vertical="center"/>
    </xf>
    <xf numFmtId="3" fontId="28" fillId="28" borderId="103" xfId="27" applyNumberFormat="1" applyFont="1" applyFill="1" applyBorder="1" applyAlignment="1">
      <alignment horizontal="right" vertical="center"/>
    </xf>
    <xf numFmtId="3" fontId="36" fillId="25" borderId="23" xfId="26" applyNumberFormat="1" applyFont="1" applyFill="1" applyBorder="1" applyAlignment="1">
      <alignment horizontal="right" vertical="center"/>
    </xf>
    <xf numFmtId="3" fontId="36" fillId="30" borderId="108" xfId="26" applyNumberFormat="1" applyFont="1" applyFill="1" applyBorder="1" applyAlignment="1">
      <alignment horizontal="right" vertical="center"/>
    </xf>
    <xf numFmtId="3" fontId="36" fillId="31" borderId="106" xfId="26" applyNumberFormat="1" applyFont="1" applyFill="1" applyBorder="1" applyAlignment="1">
      <alignment horizontal="right" vertical="center"/>
    </xf>
    <xf numFmtId="10" fontId="38" fillId="0" borderId="62" xfId="26" applyNumberFormat="1" applyFont="1" applyFill="1" applyBorder="1" applyAlignment="1">
      <alignment horizontal="center" vertical="center"/>
    </xf>
    <xf numFmtId="3" fontId="28" fillId="27" borderId="17" xfId="26" applyNumberFormat="1" applyFont="1" applyFill="1" applyBorder="1" applyAlignment="1">
      <alignment horizontal="right" vertical="center"/>
    </xf>
    <xf numFmtId="3" fontId="28" fillId="27" borderId="217" xfId="26" applyNumberFormat="1" applyFont="1" applyFill="1" applyBorder="1" applyAlignment="1">
      <alignment horizontal="right" vertical="center"/>
    </xf>
    <xf numFmtId="3" fontId="28" fillId="27" borderId="97" xfId="26" applyNumberFormat="1" applyFont="1" applyFill="1" applyBorder="1" applyAlignment="1">
      <alignment horizontal="right" vertical="center"/>
    </xf>
    <xf numFmtId="10" fontId="35" fillId="27" borderId="34" xfId="26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165" fontId="22" fillId="26" borderId="33" xfId="0" applyNumberFormat="1" applyFont="1" applyFill="1" applyBorder="1" applyAlignment="1">
      <alignment horizontal="right" vertical="center" wrapText="1"/>
    </xf>
    <xf numFmtId="0" fontId="32" fillId="0" borderId="0" xfId="0" applyFont="1" applyBorder="1" applyAlignment="1">
      <alignment vertical="center"/>
    </xf>
    <xf numFmtId="3" fontId="36" fillId="34" borderId="16" xfId="26" applyNumberFormat="1" applyFont="1" applyFill="1" applyBorder="1" applyAlignment="1">
      <alignment horizontal="right" vertical="center"/>
    </xf>
    <xf numFmtId="3" fontId="36" fillId="34" borderId="121" xfId="26" applyNumberFormat="1" applyFont="1" applyFill="1" applyBorder="1" applyAlignment="1">
      <alignment horizontal="right" vertical="center"/>
    </xf>
    <xf numFmtId="3" fontId="23" fillId="34" borderId="102" xfId="26" applyNumberFormat="1" applyFont="1" applyFill="1" applyBorder="1" applyAlignment="1">
      <alignment horizontal="right" vertical="center"/>
    </xf>
    <xf numFmtId="3" fontId="36" fillId="30" borderId="27" xfId="26" applyNumberFormat="1" applyFont="1" applyFill="1" applyBorder="1" applyAlignment="1">
      <alignment vertical="center"/>
    </xf>
    <xf numFmtId="3" fontId="36" fillId="30" borderId="127" xfId="26" applyNumberFormat="1" applyFont="1" applyFill="1" applyBorder="1" applyAlignment="1">
      <alignment vertical="center"/>
    </xf>
    <xf numFmtId="3" fontId="36" fillId="30" borderId="128" xfId="26" applyNumberFormat="1" applyFont="1" applyFill="1" applyBorder="1" applyAlignment="1">
      <alignment vertical="center"/>
    </xf>
    <xf numFmtId="3" fontId="36" fillId="31" borderId="129" xfId="26" applyNumberFormat="1" applyFont="1" applyFill="1" applyBorder="1" applyAlignment="1">
      <alignment vertical="center"/>
    </xf>
    <xf numFmtId="3" fontId="36" fillId="31" borderId="127" xfId="26" applyNumberFormat="1" applyFont="1" applyFill="1" applyBorder="1" applyAlignment="1">
      <alignment vertical="center"/>
    </xf>
    <xf numFmtId="3" fontId="36" fillId="31" borderId="31" xfId="26" applyNumberFormat="1" applyFont="1" applyFill="1" applyBorder="1" applyAlignment="1">
      <alignment vertical="center"/>
    </xf>
    <xf numFmtId="3" fontId="36" fillId="30" borderId="121" xfId="26" applyNumberFormat="1" applyFont="1" applyFill="1" applyBorder="1" applyAlignment="1">
      <alignment vertical="center"/>
    </xf>
    <xf numFmtId="3" fontId="36" fillId="30" borderId="131" xfId="26" applyNumberFormat="1" applyFont="1" applyFill="1" applyBorder="1" applyAlignment="1">
      <alignment vertical="center"/>
    </xf>
    <xf numFmtId="3" fontId="36" fillId="31" borderId="132" xfId="26" applyNumberFormat="1" applyFont="1" applyFill="1" applyBorder="1" applyAlignment="1">
      <alignment vertical="center"/>
    </xf>
    <xf numFmtId="3" fontId="36" fillId="31" borderId="121" xfId="26" applyNumberFormat="1" applyFont="1" applyFill="1" applyBorder="1" applyAlignment="1">
      <alignment vertical="center"/>
    </xf>
    <xf numFmtId="3" fontId="36" fillId="31" borderId="12" xfId="26" applyNumberFormat="1" applyFont="1" applyFill="1" applyBorder="1" applyAlignment="1">
      <alignment vertical="center"/>
    </xf>
    <xf numFmtId="3" fontId="23" fillId="29" borderId="16" xfId="0" applyNumberFormat="1" applyFont="1" applyFill="1" applyBorder="1" applyAlignment="1">
      <alignment horizontal="right" vertical="center"/>
    </xf>
    <xf numFmtId="3" fontId="23" fillId="29" borderId="121" xfId="0" applyNumberFormat="1" applyFont="1" applyFill="1" applyBorder="1" applyAlignment="1">
      <alignment horizontal="right" vertical="center"/>
    </xf>
    <xf numFmtId="3" fontId="23" fillId="29" borderId="102" xfId="0" applyNumberFormat="1" applyFont="1" applyFill="1" applyBorder="1" applyAlignment="1">
      <alignment horizontal="right" vertical="center"/>
    </xf>
    <xf numFmtId="3" fontId="40" fillId="29" borderId="28" xfId="0" applyNumberFormat="1" applyFont="1" applyFill="1" applyBorder="1" applyAlignment="1">
      <alignment vertical="center"/>
    </xf>
    <xf numFmtId="3" fontId="40" fillId="29" borderId="121" xfId="0" applyNumberFormat="1" applyFont="1" applyFill="1" applyBorder="1" applyAlignment="1">
      <alignment vertical="center"/>
    </xf>
    <xf numFmtId="3" fontId="40" fillId="29" borderId="131" xfId="0" applyNumberFormat="1" applyFont="1" applyFill="1" applyBorder="1" applyAlignment="1">
      <alignment vertical="center"/>
    </xf>
    <xf numFmtId="3" fontId="40" fillId="29" borderId="132" xfId="0" applyNumberFormat="1" applyFont="1" applyFill="1" applyBorder="1" applyAlignment="1">
      <alignment vertical="center"/>
    </xf>
    <xf numFmtId="3" fontId="40" fillId="29" borderId="12" xfId="0" applyNumberFormat="1" applyFont="1" applyFill="1" applyBorder="1" applyAlignment="1">
      <alignment vertical="center"/>
    </xf>
    <xf numFmtId="3" fontId="36" fillId="30" borderId="28" xfId="26" applyNumberFormat="1" applyFont="1" applyFill="1" applyBorder="1" applyAlignment="1">
      <alignment vertical="center"/>
    </xf>
    <xf numFmtId="3" fontId="23" fillId="28" borderId="16" xfId="0" applyNumberFormat="1" applyFont="1" applyFill="1" applyBorder="1" applyAlignment="1">
      <alignment horizontal="right" vertical="center"/>
    </xf>
    <xf numFmtId="3" fontId="23" fillId="28" borderId="121" xfId="0" applyNumberFormat="1" applyFont="1" applyFill="1" applyBorder="1" applyAlignment="1">
      <alignment horizontal="right" vertical="center"/>
    </xf>
    <xf numFmtId="3" fontId="23" fillId="28" borderId="102" xfId="0" applyNumberFormat="1" applyFont="1" applyFill="1" applyBorder="1" applyAlignment="1">
      <alignment horizontal="right" vertical="center"/>
    </xf>
    <xf numFmtId="3" fontId="35" fillId="28" borderId="28" xfId="0" applyNumberFormat="1" applyFont="1" applyFill="1" applyBorder="1" applyAlignment="1">
      <alignment vertical="center"/>
    </xf>
    <xf numFmtId="3" fontId="35" fillId="28" borderId="121" xfId="0" applyNumberFormat="1" applyFont="1" applyFill="1" applyBorder="1" applyAlignment="1">
      <alignment vertical="center"/>
    </xf>
    <xf numFmtId="3" fontId="35" fillId="28" borderId="131" xfId="0" applyNumberFormat="1" applyFont="1" applyFill="1" applyBorder="1" applyAlignment="1">
      <alignment vertical="center"/>
    </xf>
    <xf numFmtId="3" fontId="35" fillId="28" borderId="132" xfId="0" applyNumberFormat="1" applyFont="1" applyFill="1" applyBorder="1" applyAlignment="1">
      <alignment vertical="center"/>
    </xf>
    <xf numFmtId="3" fontId="35" fillId="28" borderId="12" xfId="0" applyNumberFormat="1" applyFont="1" applyFill="1" applyBorder="1" applyAlignment="1">
      <alignment vertical="center"/>
    </xf>
    <xf numFmtId="3" fontId="36" fillId="30" borderId="28" xfId="0" applyNumberFormat="1" applyFont="1" applyFill="1" applyBorder="1" applyAlignment="1">
      <alignment vertical="center"/>
    </xf>
    <xf numFmtId="3" fontId="36" fillId="30" borderId="121" xfId="0" applyNumberFormat="1" applyFont="1" applyFill="1" applyBorder="1" applyAlignment="1">
      <alignment vertical="center"/>
    </xf>
    <xf numFmtId="3" fontId="36" fillId="30" borderId="131" xfId="0" applyNumberFormat="1" applyFont="1" applyFill="1" applyBorder="1" applyAlignment="1">
      <alignment vertical="center"/>
    </xf>
    <xf numFmtId="3" fontId="36" fillId="31" borderId="132" xfId="0" applyNumberFormat="1" applyFont="1" applyFill="1" applyBorder="1" applyAlignment="1">
      <alignment vertical="center"/>
    </xf>
    <xf numFmtId="3" fontId="36" fillId="31" borderId="121" xfId="0" applyNumberFormat="1" applyFont="1" applyFill="1" applyBorder="1" applyAlignment="1">
      <alignment vertical="center"/>
    </xf>
    <xf numFmtId="3" fontId="36" fillId="31" borderId="12" xfId="0" applyNumberFormat="1" applyFont="1" applyFill="1" applyBorder="1" applyAlignment="1">
      <alignment vertical="center"/>
    </xf>
    <xf numFmtId="3" fontId="40" fillId="29" borderId="28" xfId="26" applyNumberFormat="1" applyFont="1" applyFill="1" applyBorder="1" applyAlignment="1">
      <alignment vertical="center"/>
    </xf>
    <xf numFmtId="3" fontId="40" fillId="29" borderId="121" xfId="26" applyNumberFormat="1" applyFont="1" applyFill="1" applyBorder="1" applyAlignment="1">
      <alignment vertical="center"/>
    </xf>
    <xf numFmtId="3" fontId="40" fillId="29" borderId="131" xfId="26" applyNumberFormat="1" applyFont="1" applyFill="1" applyBorder="1" applyAlignment="1">
      <alignment vertical="center"/>
    </xf>
    <xf numFmtId="3" fontId="40" fillId="29" borderId="132" xfId="26" applyNumberFormat="1" applyFont="1" applyFill="1" applyBorder="1" applyAlignment="1">
      <alignment vertical="center"/>
    </xf>
    <xf numFmtId="3" fontId="40" fillId="29" borderId="12" xfId="26" applyNumberFormat="1" applyFont="1" applyFill="1" applyBorder="1" applyAlignment="1">
      <alignment vertical="center"/>
    </xf>
    <xf numFmtId="3" fontId="35" fillId="28" borderId="133" xfId="0" applyNumberFormat="1" applyFont="1" applyFill="1" applyBorder="1" applyAlignment="1">
      <alignment vertical="center"/>
    </xf>
    <xf numFmtId="3" fontId="35" fillId="28" borderId="134" xfId="0" applyNumberFormat="1" applyFont="1" applyFill="1" applyBorder="1" applyAlignment="1">
      <alignment vertical="center"/>
    </xf>
    <xf numFmtId="3" fontId="35" fillId="28" borderId="135" xfId="0" applyNumberFormat="1" applyFont="1" applyFill="1" applyBorder="1" applyAlignment="1">
      <alignment vertical="center"/>
    </xf>
    <xf numFmtId="3" fontId="35" fillId="28" borderId="136" xfId="0" applyNumberFormat="1" applyFont="1" applyFill="1" applyBorder="1" applyAlignment="1">
      <alignment vertical="center"/>
    </xf>
    <xf numFmtId="3" fontId="35" fillId="28" borderId="56" xfId="0" applyNumberFormat="1" applyFont="1" applyFill="1" applyBorder="1" applyAlignment="1">
      <alignment vertical="center"/>
    </xf>
    <xf numFmtId="3" fontId="25" fillId="27" borderId="16" xfId="0" applyNumberFormat="1" applyFont="1" applyFill="1" applyBorder="1" applyAlignment="1">
      <alignment horizontal="right" vertical="center"/>
    </xf>
    <xf numFmtId="3" fontId="25" fillId="27" borderId="121" xfId="0" applyNumberFormat="1" applyFont="1" applyFill="1" applyBorder="1" applyAlignment="1">
      <alignment horizontal="right" vertical="center"/>
    </xf>
    <xf numFmtId="3" fontId="23" fillId="27" borderId="28" xfId="0" applyNumberFormat="1" applyFont="1" applyFill="1" applyBorder="1" applyAlignment="1">
      <alignment vertical="center"/>
    </xf>
    <xf numFmtId="3" fontId="23" fillId="27" borderId="121" xfId="0" applyNumberFormat="1" applyFont="1" applyFill="1" applyBorder="1" applyAlignment="1">
      <alignment vertical="center"/>
    </xf>
    <xf numFmtId="3" fontId="23" fillId="27" borderId="131" xfId="0" applyNumberFormat="1" applyFont="1" applyFill="1" applyBorder="1" applyAlignment="1">
      <alignment vertical="center"/>
    </xf>
    <xf numFmtId="3" fontId="23" fillId="27" borderId="132" xfId="0" applyNumberFormat="1" applyFont="1" applyFill="1" applyBorder="1" applyAlignment="1">
      <alignment vertical="center"/>
    </xf>
    <xf numFmtId="3" fontId="23" fillId="27" borderId="12" xfId="0" applyNumberFormat="1" applyFont="1" applyFill="1" applyBorder="1" applyAlignment="1">
      <alignment vertical="center"/>
    </xf>
    <xf numFmtId="3" fontId="36" fillId="30" borderId="134" xfId="26" applyNumberFormat="1" applyFont="1" applyFill="1" applyBorder="1" applyAlignment="1">
      <alignment vertical="center"/>
    </xf>
    <xf numFmtId="3" fontId="36" fillId="31" borderId="136" xfId="26" applyNumberFormat="1" applyFont="1" applyFill="1" applyBorder="1" applyAlignment="1">
      <alignment vertical="center"/>
    </xf>
    <xf numFmtId="3" fontId="36" fillId="31" borderId="134" xfId="26" applyNumberFormat="1" applyFont="1" applyFill="1" applyBorder="1" applyAlignment="1">
      <alignment vertical="center"/>
    </xf>
    <xf numFmtId="3" fontId="36" fillId="31" borderId="56" xfId="26" applyNumberFormat="1" applyFont="1" applyFill="1" applyBorder="1" applyAlignment="1">
      <alignment vertical="center"/>
    </xf>
    <xf numFmtId="3" fontId="35" fillId="33" borderId="42" xfId="0" applyNumberFormat="1" applyFont="1" applyFill="1" applyBorder="1" applyAlignment="1">
      <alignment horizontal="center" vertical="center"/>
    </xf>
    <xf numFmtId="3" fontId="35" fillId="33" borderId="119" xfId="0" applyNumberFormat="1" applyFont="1" applyFill="1" applyBorder="1" applyAlignment="1">
      <alignment horizontal="center" vertical="center"/>
    </xf>
    <xf numFmtId="3" fontId="35" fillId="33" borderId="105" xfId="0" applyNumberFormat="1" applyFont="1" applyFill="1" applyBorder="1" applyAlignment="1">
      <alignment horizontal="center" vertical="center"/>
    </xf>
    <xf numFmtId="3" fontId="35" fillId="35" borderId="71" xfId="0" applyNumberFormat="1" applyFont="1" applyFill="1" applyBorder="1" applyAlignment="1">
      <alignment horizontal="center" vertical="center"/>
    </xf>
    <xf numFmtId="3" fontId="35" fillId="35" borderId="119" xfId="0" applyNumberFormat="1" applyFont="1" applyFill="1" applyBorder="1" applyAlignment="1">
      <alignment horizontal="center" vertical="center"/>
    </xf>
    <xf numFmtId="3" fontId="35" fillId="35" borderId="125" xfId="0" applyNumberFormat="1" applyFont="1" applyFill="1" applyBorder="1" applyAlignment="1">
      <alignment horizontal="center" vertical="center"/>
    </xf>
    <xf numFmtId="3" fontId="35" fillId="36" borderId="126" xfId="0" applyNumberFormat="1" applyFont="1" applyFill="1" applyBorder="1" applyAlignment="1">
      <alignment horizontal="center" vertical="center"/>
    </xf>
    <xf numFmtId="3" fontId="35" fillId="36" borderId="119" xfId="0" applyNumberFormat="1" applyFont="1" applyFill="1" applyBorder="1" applyAlignment="1">
      <alignment horizontal="center" vertical="center"/>
    </xf>
    <xf numFmtId="3" fontId="35" fillId="36" borderId="57" xfId="0" applyNumberFormat="1" applyFont="1" applyFill="1" applyBorder="1" applyAlignment="1">
      <alignment horizontal="center" vertical="center"/>
    </xf>
    <xf numFmtId="10" fontId="35" fillId="27" borderId="42" xfId="0" applyNumberFormat="1" applyFont="1" applyFill="1" applyBorder="1" applyAlignment="1">
      <alignment horizontal="center" vertical="center"/>
    </xf>
    <xf numFmtId="10" fontId="35" fillId="27" borderId="119" xfId="0" applyNumberFormat="1" applyFont="1" applyFill="1" applyBorder="1" applyAlignment="1">
      <alignment horizontal="center" vertical="center"/>
    </xf>
    <xf numFmtId="10" fontId="35" fillId="27" borderId="172" xfId="0" applyNumberFormat="1" applyFont="1" applyFill="1" applyBorder="1" applyAlignment="1">
      <alignment horizontal="center" vertical="center"/>
    </xf>
    <xf numFmtId="3" fontId="36" fillId="0" borderId="11" xfId="0" applyNumberFormat="1" applyFont="1" applyFill="1" applyBorder="1" applyAlignment="1">
      <alignment vertical="center"/>
    </xf>
    <xf numFmtId="10" fontId="36" fillId="0" borderId="69" xfId="0" applyNumberFormat="1" applyFont="1" applyBorder="1" applyAlignment="1">
      <alignment vertical="center"/>
    </xf>
    <xf numFmtId="10" fontId="36" fillId="0" borderId="130" xfId="0" applyNumberFormat="1" applyFont="1" applyBorder="1" applyAlignment="1">
      <alignment vertical="center"/>
    </xf>
    <xf numFmtId="10" fontId="36" fillId="0" borderId="61" xfId="0" applyNumberFormat="1" applyFont="1" applyBorder="1" applyAlignment="1">
      <alignment vertical="center"/>
    </xf>
    <xf numFmtId="10" fontId="36" fillId="0" borderId="16" xfId="0" applyNumberFormat="1" applyFont="1" applyBorder="1" applyAlignment="1">
      <alignment vertical="center"/>
    </xf>
    <xf numFmtId="10" fontId="36" fillId="0" borderId="121" xfId="0" applyNumberFormat="1" applyFont="1" applyBorder="1" applyAlignment="1">
      <alignment vertical="center"/>
    </xf>
    <xf numFmtId="10" fontId="36" fillId="0" borderId="63" xfId="0" applyNumberFormat="1" applyFont="1" applyBorder="1" applyAlignment="1">
      <alignment vertical="center"/>
    </xf>
    <xf numFmtId="3" fontId="23" fillId="29" borderId="11" xfId="0" applyNumberFormat="1" applyFont="1" applyFill="1" applyBorder="1" applyAlignment="1">
      <alignment vertical="center"/>
    </xf>
    <xf numFmtId="10" fontId="40" fillId="29" borderId="16" xfId="0" applyNumberFormat="1" applyFont="1" applyFill="1" applyBorder="1" applyAlignment="1">
      <alignment vertical="center"/>
    </xf>
    <xf numFmtId="10" fontId="40" fillId="29" borderId="121" xfId="0" applyNumberFormat="1" applyFont="1" applyFill="1" applyBorder="1" applyAlignment="1">
      <alignment vertical="center"/>
    </xf>
    <xf numFmtId="10" fontId="40" fillId="29" borderId="63" xfId="0" applyNumberFormat="1" applyFont="1" applyFill="1" applyBorder="1" applyAlignment="1">
      <alignment vertical="center"/>
    </xf>
    <xf numFmtId="0" fontId="23" fillId="28" borderId="39" xfId="0" applyFont="1" applyFill="1" applyBorder="1" applyAlignment="1">
      <alignment vertical="center"/>
    </xf>
    <xf numFmtId="0" fontId="23" fillId="28" borderId="12" xfId="0" applyFont="1" applyFill="1" applyBorder="1" applyAlignment="1">
      <alignment horizontal="left" vertical="center"/>
    </xf>
    <xf numFmtId="10" fontId="35" fillId="28" borderId="16" xfId="0" applyNumberFormat="1" applyFont="1" applyFill="1" applyBorder="1" applyAlignment="1">
      <alignment vertical="center"/>
    </xf>
    <xf numFmtId="10" fontId="35" fillId="28" borderId="121" xfId="0" applyNumberFormat="1" applyFont="1" applyFill="1" applyBorder="1" applyAlignment="1">
      <alignment vertical="center"/>
    </xf>
    <xf numFmtId="10" fontId="35" fillId="28" borderId="63" xfId="0" applyNumberFormat="1" applyFont="1" applyFill="1" applyBorder="1" applyAlignment="1">
      <alignment vertical="center"/>
    </xf>
    <xf numFmtId="10" fontId="35" fillId="28" borderId="55" xfId="0" applyNumberFormat="1" applyFont="1" applyFill="1" applyBorder="1" applyAlignment="1">
      <alignment vertical="center"/>
    </xf>
    <xf numFmtId="10" fontId="35" fillId="28" borderId="134" xfId="0" applyNumberFormat="1" applyFont="1" applyFill="1" applyBorder="1" applyAlignment="1">
      <alignment vertical="center"/>
    </xf>
    <xf numFmtId="10" fontId="35" fillId="28" borderId="58" xfId="0" applyNumberFormat="1" applyFont="1" applyFill="1" applyBorder="1" applyAlignment="1">
      <alignment vertical="center"/>
    </xf>
    <xf numFmtId="10" fontId="23" fillId="27" borderId="16" xfId="0" applyNumberFormat="1" applyFont="1" applyFill="1" applyBorder="1" applyAlignment="1">
      <alignment vertical="center"/>
    </xf>
    <xf numFmtId="10" fontId="23" fillId="27" borderId="121" xfId="0" applyNumberFormat="1" applyFont="1" applyFill="1" applyBorder="1" applyAlignment="1">
      <alignment vertical="center"/>
    </xf>
    <xf numFmtId="10" fontId="23" fillId="27" borderId="63" xfId="0" applyNumberFormat="1" applyFont="1" applyFill="1" applyBorder="1" applyAlignment="1">
      <alignment vertical="center"/>
    </xf>
    <xf numFmtId="10" fontId="36" fillId="0" borderId="70" xfId="0" applyNumberFormat="1" applyFont="1" applyBorder="1" applyAlignment="1">
      <alignment vertical="center"/>
    </xf>
    <xf numFmtId="10" fontId="36" fillId="0" borderId="127" xfId="0" applyNumberFormat="1" applyFont="1" applyBorder="1" applyAlignment="1">
      <alignment vertical="center"/>
    </xf>
    <xf numFmtId="10" fontId="36" fillId="0" borderId="62" xfId="0" applyNumberFormat="1" applyFont="1" applyBorder="1" applyAlignment="1">
      <alignment vertical="center"/>
    </xf>
    <xf numFmtId="10" fontId="36" fillId="0" borderId="55" xfId="0" applyNumberFormat="1" applyFont="1" applyBorder="1" applyAlignment="1">
      <alignment vertical="center"/>
    </xf>
    <xf numFmtId="10" fontId="36" fillId="0" borderId="134" xfId="0" applyNumberFormat="1" applyFont="1" applyBorder="1" applyAlignment="1">
      <alignment vertical="center"/>
    </xf>
    <xf numFmtId="10" fontId="36" fillId="0" borderId="58" xfId="0" applyNumberFormat="1" applyFont="1" applyBorder="1" applyAlignment="1">
      <alignment vertical="center"/>
    </xf>
    <xf numFmtId="3" fontId="36" fillId="0" borderId="0" xfId="0" applyNumberFormat="1" applyFont="1" applyAlignment="1">
      <alignment vertical="center"/>
    </xf>
    <xf numFmtId="10" fontId="36" fillId="0" borderId="0" xfId="0" applyNumberFormat="1" applyFont="1" applyAlignment="1">
      <alignment vertical="center"/>
    </xf>
    <xf numFmtId="0" fontId="32" fillId="0" borderId="41" xfId="0" applyFont="1" applyFill="1" applyBorder="1" applyAlignment="1">
      <alignment horizontal="left" vertical="center"/>
    </xf>
    <xf numFmtId="3" fontId="32" fillId="0" borderId="30" xfId="0" applyNumberFormat="1" applyFont="1" applyFill="1" applyBorder="1" applyAlignment="1">
      <alignment vertical="center"/>
    </xf>
    <xf numFmtId="3" fontId="32" fillId="34" borderId="69" xfId="26" applyNumberFormat="1" applyFont="1" applyFill="1" applyBorder="1" applyAlignment="1">
      <alignment horizontal="right" vertical="center"/>
    </xf>
    <xf numFmtId="3" fontId="32" fillId="34" borderId="130" xfId="26" applyNumberFormat="1" applyFont="1" applyFill="1" applyBorder="1" applyAlignment="1">
      <alignment horizontal="right" vertical="center"/>
    </xf>
    <xf numFmtId="3" fontId="34" fillId="34" borderId="68" xfId="26" applyNumberFormat="1" applyFont="1" applyFill="1" applyBorder="1" applyAlignment="1">
      <alignment horizontal="right" vertical="center"/>
    </xf>
    <xf numFmtId="3" fontId="32" fillId="30" borderId="27" xfId="26" applyNumberFormat="1" applyFont="1" applyFill="1" applyBorder="1" applyAlignment="1">
      <alignment vertical="center"/>
    </xf>
    <xf numFmtId="3" fontId="32" fillId="30" borderId="127" xfId="26" applyNumberFormat="1" applyFont="1" applyFill="1" applyBorder="1" applyAlignment="1">
      <alignment vertical="center"/>
    </xf>
    <xf numFmtId="3" fontId="32" fillId="30" borderId="128" xfId="26" applyNumberFormat="1" applyFont="1" applyFill="1" applyBorder="1" applyAlignment="1">
      <alignment vertical="center"/>
    </xf>
    <xf numFmtId="3" fontId="32" fillId="31" borderId="31" xfId="26" applyNumberFormat="1" applyFont="1" applyFill="1" applyBorder="1" applyAlignment="1">
      <alignment vertical="center"/>
    </xf>
    <xf numFmtId="3" fontId="32" fillId="31" borderId="127" xfId="26" applyNumberFormat="1" applyFont="1" applyFill="1" applyBorder="1" applyAlignment="1">
      <alignment vertical="center"/>
    </xf>
    <xf numFmtId="3" fontId="32" fillId="31" borderId="106" xfId="26" applyNumberFormat="1" applyFont="1" applyFill="1" applyBorder="1" applyAlignment="1">
      <alignment vertical="center"/>
    </xf>
    <xf numFmtId="10" fontId="32" fillId="0" borderId="50" xfId="26" applyNumberFormat="1" applyFont="1" applyBorder="1" applyAlignment="1">
      <alignment horizontal="center" vertical="center"/>
    </xf>
    <xf numFmtId="10" fontId="32" fillId="0" borderId="127" xfId="26" applyNumberFormat="1" applyFont="1" applyBorder="1" applyAlignment="1">
      <alignment horizontal="center" vertical="center"/>
    </xf>
    <xf numFmtId="10" fontId="32" fillId="0" borderId="62" xfId="26" applyNumberFormat="1" applyFont="1" applyBorder="1" applyAlignment="1">
      <alignment horizontal="center" vertical="center"/>
    </xf>
    <xf numFmtId="0" fontId="32" fillId="0" borderId="39" xfId="0" applyFont="1" applyFill="1" applyBorder="1" applyAlignment="1">
      <alignment horizontal="left" vertical="center"/>
    </xf>
    <xf numFmtId="3" fontId="32" fillId="0" borderId="11" xfId="0" applyNumberFormat="1" applyFont="1" applyFill="1" applyBorder="1" applyAlignment="1">
      <alignment vertical="center"/>
    </xf>
    <xf numFmtId="3" fontId="32" fillId="34" borderId="16" xfId="26" applyNumberFormat="1" applyFont="1" applyFill="1" applyBorder="1" applyAlignment="1">
      <alignment horizontal="right" vertical="center"/>
    </xf>
    <xf numFmtId="3" fontId="32" fillId="34" borderId="121" xfId="26" applyNumberFormat="1" applyFont="1" applyFill="1" applyBorder="1" applyAlignment="1">
      <alignment horizontal="right" vertical="center"/>
    </xf>
    <xf numFmtId="3" fontId="34" fillId="34" borderId="67" xfId="26" applyNumberFormat="1" applyFont="1" applyFill="1" applyBorder="1" applyAlignment="1">
      <alignment horizontal="right" vertical="center"/>
    </xf>
    <xf numFmtId="3" fontId="32" fillId="30" borderId="28" xfId="26" applyNumberFormat="1" applyFont="1" applyFill="1" applyBorder="1" applyAlignment="1">
      <alignment vertical="center"/>
    </xf>
    <xf numFmtId="3" fontId="32" fillId="30" borderId="121" xfId="26" applyNumberFormat="1" applyFont="1" applyFill="1" applyBorder="1" applyAlignment="1">
      <alignment vertical="center"/>
    </xf>
    <xf numFmtId="3" fontId="32" fillId="30" borderId="131" xfId="26" applyNumberFormat="1" applyFont="1" applyFill="1" applyBorder="1" applyAlignment="1">
      <alignment vertical="center"/>
    </xf>
    <xf numFmtId="3" fontId="32" fillId="31" borderId="12" xfId="26" applyNumberFormat="1" applyFont="1" applyFill="1" applyBorder="1" applyAlignment="1">
      <alignment vertical="center"/>
    </xf>
    <xf numFmtId="3" fontId="32" fillId="31" borderId="121" xfId="26" applyNumberFormat="1" applyFont="1" applyFill="1" applyBorder="1" applyAlignment="1">
      <alignment vertical="center"/>
    </xf>
    <xf numFmtId="3" fontId="32" fillId="31" borderId="102" xfId="26" applyNumberFormat="1" applyFont="1" applyFill="1" applyBorder="1" applyAlignment="1">
      <alignment vertical="center"/>
    </xf>
    <xf numFmtId="10" fontId="32" fillId="0" borderId="43" xfId="26" applyNumberFormat="1" applyFont="1" applyBorder="1" applyAlignment="1">
      <alignment horizontal="center" vertical="center"/>
    </xf>
    <xf numFmtId="10" fontId="32" fillId="0" borderId="121" xfId="26" applyNumberFormat="1" applyFont="1" applyBorder="1" applyAlignment="1">
      <alignment horizontal="center" vertical="center"/>
    </xf>
    <xf numFmtId="10" fontId="32" fillId="0" borderId="63" xfId="26" applyNumberFormat="1" applyFont="1" applyBorder="1" applyAlignment="1">
      <alignment horizontal="center" vertical="center"/>
    </xf>
    <xf numFmtId="3" fontId="41" fillId="29" borderId="16" xfId="0" applyNumberFormat="1" applyFont="1" applyFill="1" applyBorder="1" applyAlignment="1">
      <alignment vertical="center"/>
    </xf>
    <xf numFmtId="3" fontId="41" fillId="29" borderId="121" xfId="0" applyNumberFormat="1" applyFont="1" applyFill="1" applyBorder="1" applyAlignment="1">
      <alignment vertical="center"/>
    </xf>
    <xf numFmtId="3" fontId="41" fillId="29" borderId="12" xfId="0" applyNumberFormat="1" applyFont="1" applyFill="1" applyBorder="1" applyAlignment="1">
      <alignment vertical="center"/>
    </xf>
    <xf numFmtId="3" fontId="41" fillId="29" borderId="28" xfId="0" applyNumberFormat="1" applyFont="1" applyFill="1" applyBorder="1" applyAlignment="1">
      <alignment vertical="center"/>
    </xf>
    <xf numFmtId="3" fontId="41" fillId="29" borderId="131" xfId="0" applyNumberFormat="1" applyFont="1" applyFill="1" applyBorder="1" applyAlignment="1">
      <alignment vertical="center"/>
    </xf>
    <xf numFmtId="3" fontId="41" fillId="29" borderId="102" xfId="0" applyNumberFormat="1" applyFont="1" applyFill="1" applyBorder="1" applyAlignment="1">
      <alignment vertical="center"/>
    </xf>
    <xf numFmtId="10" fontId="41" fillId="29" borderId="43" xfId="0" applyNumberFormat="1" applyFont="1" applyFill="1" applyBorder="1" applyAlignment="1">
      <alignment horizontal="center" vertical="center"/>
    </xf>
    <xf numFmtId="10" fontId="41" fillId="29" borderId="121" xfId="0" applyNumberFormat="1" applyFont="1" applyFill="1" applyBorder="1" applyAlignment="1">
      <alignment horizontal="center" vertical="center"/>
    </xf>
    <xf numFmtId="10" fontId="41" fillId="29" borderId="63" xfId="0" applyNumberFormat="1" applyFont="1" applyFill="1" applyBorder="1" applyAlignment="1">
      <alignment horizontal="center" vertical="center"/>
    </xf>
    <xf numFmtId="3" fontId="32" fillId="30" borderId="134" xfId="26" applyNumberFormat="1" applyFont="1" applyFill="1" applyBorder="1" applyAlignment="1">
      <alignment vertical="center"/>
    </xf>
    <xf numFmtId="3" fontId="32" fillId="31" borderId="56" xfId="26" applyNumberFormat="1" applyFont="1" applyFill="1" applyBorder="1" applyAlignment="1">
      <alignment vertical="center"/>
    </xf>
    <xf numFmtId="3" fontId="32" fillId="31" borderId="134" xfId="26" applyNumberFormat="1" applyFont="1" applyFill="1" applyBorder="1" applyAlignment="1">
      <alignment vertical="center"/>
    </xf>
    <xf numFmtId="10" fontId="32" fillId="0" borderId="134" xfId="26" applyNumberFormat="1" applyFont="1" applyBorder="1" applyAlignment="1">
      <alignment horizontal="center" vertical="center"/>
    </xf>
    <xf numFmtId="10" fontId="32" fillId="0" borderId="58" xfId="26" applyNumberFormat="1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3" fontId="34" fillId="27" borderId="138" xfId="0" applyNumberFormat="1" applyFont="1" applyFill="1" applyBorder="1" applyAlignment="1">
      <alignment vertical="center"/>
    </xf>
    <xf numFmtId="169" fontId="34" fillId="27" borderId="184" xfId="26" applyNumberFormat="1" applyFont="1" applyFill="1" applyBorder="1" applyAlignment="1">
      <alignment vertical="center"/>
    </xf>
    <xf numFmtId="169" fontId="34" fillId="27" borderId="185" xfId="26" applyNumberFormat="1" applyFont="1" applyFill="1" applyBorder="1" applyAlignment="1">
      <alignment vertical="center"/>
    </xf>
    <xf numFmtId="166" fontId="35" fillId="33" borderId="155" xfId="0" applyNumberFormat="1" applyFont="1" applyFill="1" applyBorder="1" applyAlignment="1">
      <alignment horizontal="center" vertical="center" wrapText="1"/>
    </xf>
    <xf numFmtId="165" fontId="35" fillId="33" borderId="112" xfId="0" applyNumberFormat="1" applyFont="1" applyFill="1" applyBorder="1" applyAlignment="1">
      <alignment horizontal="center" vertical="center" wrapText="1"/>
    </xf>
    <xf numFmtId="165" fontId="35" fillId="35" borderId="141" xfId="0" applyNumberFormat="1" applyFont="1" applyFill="1" applyBorder="1" applyAlignment="1">
      <alignment horizontal="center" vertical="center" wrapText="1"/>
    </xf>
    <xf numFmtId="41" fontId="36" fillId="34" borderId="110" xfId="27" applyNumberFormat="1" applyFont="1" applyFill="1" applyBorder="1" applyAlignment="1">
      <alignment horizontal="right" vertical="center"/>
    </xf>
    <xf numFmtId="41" fontId="36" fillId="30" borderId="80" xfId="27" applyNumberFormat="1" applyFont="1" applyFill="1" applyBorder="1" applyAlignment="1">
      <alignment horizontal="right" vertical="center"/>
    </xf>
    <xf numFmtId="41" fontId="23" fillId="29" borderId="110" xfId="27" applyNumberFormat="1" applyFont="1" applyFill="1" applyBorder="1" applyAlignment="1">
      <alignment horizontal="right" vertical="center"/>
    </xf>
    <xf numFmtId="41" fontId="23" fillId="29" borderId="80" xfId="27" applyNumberFormat="1" applyFont="1" applyFill="1" applyBorder="1" applyAlignment="1">
      <alignment horizontal="right" vertical="center"/>
    </xf>
    <xf numFmtId="41" fontId="23" fillId="28" borderId="110" xfId="26" applyNumberFormat="1" applyFont="1" applyFill="1" applyBorder="1" applyAlignment="1">
      <alignment horizontal="right" vertical="center"/>
    </xf>
    <xf numFmtId="41" fontId="23" fillId="28" borderId="80" xfId="26" applyNumberFormat="1" applyFont="1" applyFill="1" applyBorder="1" applyAlignment="1">
      <alignment horizontal="right" vertical="center"/>
    </xf>
    <xf numFmtId="41" fontId="25" fillId="28" borderId="110" xfId="27" applyNumberFormat="1" applyFont="1" applyFill="1" applyBorder="1" applyAlignment="1">
      <alignment horizontal="right" vertical="center"/>
    </xf>
    <xf numFmtId="41" fontId="25" fillId="28" borderId="80" xfId="27" applyNumberFormat="1" applyFont="1" applyFill="1" applyBorder="1" applyAlignment="1">
      <alignment horizontal="right" vertical="center"/>
    </xf>
    <xf numFmtId="41" fontId="25" fillId="27" borderId="163" xfId="26" applyNumberFormat="1" applyFont="1" applyFill="1" applyBorder="1" applyAlignment="1">
      <alignment horizontal="right" vertical="center"/>
    </xf>
    <xf numFmtId="41" fontId="25" fillId="27" borderId="160" xfId="26" applyNumberFormat="1" applyFont="1" applyFill="1" applyBorder="1" applyAlignment="1">
      <alignment horizontal="right" vertical="center"/>
    </xf>
    <xf numFmtId="41" fontId="25" fillId="34" borderId="110" xfId="27" applyNumberFormat="1" applyFont="1" applyFill="1" applyBorder="1" applyAlignment="1">
      <alignment horizontal="right" vertical="center"/>
    </xf>
    <xf numFmtId="41" fontId="25" fillId="30" borderId="80" xfId="27" applyNumberFormat="1" applyFont="1" applyFill="1" applyBorder="1" applyAlignment="1">
      <alignment horizontal="right" vertical="center"/>
    </xf>
    <xf numFmtId="41" fontId="35" fillId="34" borderId="110" xfId="26" applyNumberFormat="1" applyFont="1" applyFill="1" applyBorder="1" applyAlignment="1">
      <alignment horizontal="right" vertical="center"/>
    </xf>
    <xf numFmtId="41" fontId="35" fillId="30" borderId="80" xfId="26" applyNumberFormat="1" applyFont="1" applyFill="1" applyBorder="1" applyAlignment="1">
      <alignment horizontal="right" vertical="center"/>
    </xf>
    <xf numFmtId="166" fontId="35" fillId="33" borderId="151" xfId="0" applyNumberFormat="1" applyFont="1" applyFill="1" applyBorder="1" applyAlignment="1">
      <alignment horizontal="center" vertical="center" wrapText="1"/>
    </xf>
    <xf numFmtId="165" fontId="35" fillId="33" borderId="35" xfId="0" applyNumberFormat="1" applyFont="1" applyFill="1" applyBorder="1" applyAlignment="1">
      <alignment horizontal="center" vertical="center" wrapText="1"/>
    </xf>
    <xf numFmtId="41" fontId="36" fillId="34" borderId="26" xfId="27" applyNumberFormat="1" applyFont="1" applyFill="1" applyBorder="1" applyAlignment="1">
      <alignment horizontal="right" vertical="center"/>
    </xf>
    <xf numFmtId="41" fontId="36" fillId="30" borderId="143" xfId="27" applyNumberFormat="1" applyFont="1" applyFill="1" applyBorder="1" applyAlignment="1">
      <alignment horizontal="right" vertical="center"/>
    </xf>
    <xf numFmtId="41" fontId="36" fillId="34" borderId="28" xfId="27" applyNumberFormat="1" applyFont="1" applyFill="1" applyBorder="1" applyAlignment="1">
      <alignment horizontal="right" vertical="center"/>
    </xf>
    <xf numFmtId="41" fontId="36" fillId="30" borderId="78" xfId="27" applyNumberFormat="1" applyFont="1" applyFill="1" applyBorder="1" applyAlignment="1">
      <alignment horizontal="right" vertical="center"/>
    </xf>
    <xf numFmtId="41" fontId="23" fillId="29" borderId="28" xfId="27" applyNumberFormat="1" applyFont="1" applyFill="1" applyBorder="1" applyAlignment="1">
      <alignment horizontal="right" vertical="center"/>
    </xf>
    <xf numFmtId="41" fontId="23" fillId="28" borderId="133" xfId="26" applyNumberFormat="1" applyFont="1" applyFill="1" applyBorder="1" applyAlignment="1">
      <alignment horizontal="right" vertical="center"/>
    </xf>
    <xf numFmtId="41" fontId="23" fillId="28" borderId="147" xfId="26" applyNumberFormat="1" applyFont="1" applyFill="1" applyBorder="1" applyAlignment="1">
      <alignment horizontal="right" vertical="center"/>
    </xf>
    <xf numFmtId="41" fontId="33" fillId="26" borderId="32" xfId="0" applyNumberFormat="1" applyFont="1" applyFill="1" applyBorder="1" applyAlignment="1" applyProtection="1">
      <alignment horizontal="right" vertical="center" wrapText="1"/>
    </xf>
    <xf numFmtId="41" fontId="33" fillId="26" borderId="149" xfId="0" applyNumberFormat="1" applyFont="1" applyFill="1" applyBorder="1" applyAlignment="1" applyProtection="1">
      <alignment horizontal="right" vertical="center" wrapText="1"/>
    </xf>
    <xf numFmtId="41" fontId="36" fillId="34" borderId="27" xfId="27" applyNumberFormat="1" applyFont="1" applyFill="1" applyBorder="1" applyAlignment="1">
      <alignment horizontal="right" vertical="center"/>
    </xf>
    <xf numFmtId="41" fontId="25" fillId="27" borderId="159" xfId="26" applyNumberFormat="1" applyFont="1" applyFill="1" applyBorder="1" applyAlignment="1">
      <alignment horizontal="right" vertical="center"/>
    </xf>
    <xf numFmtId="41" fontId="23" fillId="28" borderId="113" xfId="26" applyNumberFormat="1" applyFont="1" applyFill="1" applyBorder="1" applyAlignment="1">
      <alignment horizontal="right" vertical="center"/>
    </xf>
    <xf numFmtId="41" fontId="22" fillId="26" borderId="114" xfId="0" applyNumberFormat="1" applyFont="1" applyFill="1" applyBorder="1" applyAlignment="1" applyProtection="1">
      <alignment horizontal="right" vertical="center" wrapText="1"/>
    </xf>
    <xf numFmtId="41" fontId="22" fillId="26" borderId="149" xfId="0" applyNumberFormat="1" applyFont="1" applyFill="1" applyBorder="1" applyAlignment="1" applyProtection="1">
      <alignment horizontal="right" vertical="center" wrapText="1"/>
    </xf>
    <xf numFmtId="41" fontId="23" fillId="29" borderId="115" xfId="27" applyNumberFormat="1" applyFont="1" applyFill="1" applyBorder="1" applyAlignment="1">
      <alignment horizontal="right" vertical="center"/>
    </xf>
    <xf numFmtId="41" fontId="23" fillId="29" borderId="78" xfId="27" applyNumberFormat="1" applyFont="1" applyFill="1" applyBorder="1" applyAlignment="1">
      <alignment horizontal="right" vertical="center"/>
    </xf>
    <xf numFmtId="10" fontId="36" fillId="0" borderId="144" xfId="0" applyNumberFormat="1" applyFont="1" applyFill="1" applyBorder="1" applyAlignment="1" applyProtection="1">
      <alignment horizontal="center" vertical="center" wrapText="1"/>
      <protection locked="0"/>
    </xf>
    <xf numFmtId="10" fontId="36" fillId="0" borderId="145" xfId="0" applyNumberFormat="1" applyFont="1" applyFill="1" applyBorder="1" applyAlignment="1" applyProtection="1">
      <alignment horizontal="center" vertical="center" wrapText="1"/>
      <protection locked="0"/>
    </xf>
    <xf numFmtId="10" fontId="23" fillId="28" borderId="148" xfId="26" applyNumberFormat="1" applyFont="1" applyFill="1" applyBorder="1" applyAlignment="1">
      <alignment horizontal="center" vertical="center"/>
    </xf>
    <xf numFmtId="10" fontId="34" fillId="26" borderId="46" xfId="0" applyNumberFormat="1" applyFont="1" applyFill="1" applyBorder="1" applyAlignment="1" applyProtection="1">
      <alignment horizontal="center" vertical="center" wrapText="1"/>
    </xf>
    <xf numFmtId="10" fontId="22" fillId="26" borderId="46" xfId="0" applyNumberFormat="1" applyFont="1" applyFill="1" applyBorder="1" applyAlignment="1" applyProtection="1">
      <alignment horizontal="center" vertical="center" wrapText="1"/>
    </xf>
    <xf numFmtId="10" fontId="23" fillId="29" borderId="145" xfId="27" applyNumberFormat="1" applyFont="1" applyFill="1" applyBorder="1" applyAlignment="1">
      <alignment horizontal="center" vertical="center"/>
    </xf>
    <xf numFmtId="41" fontId="33" fillId="26" borderId="32" xfId="0" applyNumberFormat="1" applyFont="1" applyFill="1" applyBorder="1" applyAlignment="1" applyProtection="1">
      <alignment vertical="center"/>
    </xf>
    <xf numFmtId="41" fontId="33" fillId="26" borderId="149" xfId="0" applyNumberFormat="1" applyFont="1" applyFill="1" applyBorder="1" applyAlignment="1" applyProtection="1">
      <alignment vertical="center"/>
    </xf>
    <xf numFmtId="41" fontId="22" fillId="26" borderId="114" xfId="0" applyNumberFormat="1" applyFont="1" applyFill="1" applyBorder="1" applyAlignment="1" applyProtection="1">
      <alignment vertical="center"/>
    </xf>
    <xf numFmtId="41" fontId="22" fillId="26" borderId="149" xfId="0" applyNumberFormat="1" applyFont="1" applyFill="1" applyBorder="1" applyAlignment="1" applyProtection="1">
      <alignment vertical="center"/>
    </xf>
    <xf numFmtId="0" fontId="32" fillId="0" borderId="0" xfId="0" applyFont="1" applyBorder="1" applyAlignment="1">
      <alignment vertical="center"/>
    </xf>
    <xf numFmtId="3" fontId="23" fillId="34" borderId="0" xfId="26" applyNumberFormat="1" applyFont="1" applyFill="1" applyBorder="1" applyAlignment="1">
      <alignment horizontal="right" vertical="center"/>
    </xf>
    <xf numFmtId="3" fontId="36" fillId="30" borderId="0" xfId="26" applyNumberFormat="1" applyFont="1" applyFill="1" applyBorder="1" applyAlignment="1">
      <alignment vertical="center"/>
    </xf>
    <xf numFmtId="3" fontId="36" fillId="31" borderId="0" xfId="26" applyNumberFormat="1" applyFont="1" applyFill="1" applyBorder="1" applyAlignment="1">
      <alignment vertical="center"/>
    </xf>
    <xf numFmtId="0" fontId="23" fillId="28" borderId="87" xfId="0" applyFont="1" applyFill="1" applyBorder="1" applyAlignment="1">
      <alignment vertical="center"/>
    </xf>
    <xf numFmtId="0" fontId="23" fillId="28" borderId="56" xfId="0" applyFont="1" applyFill="1" applyBorder="1" applyAlignment="1">
      <alignment horizontal="left" vertical="center"/>
    </xf>
    <xf numFmtId="3" fontId="23" fillId="28" borderId="55" xfId="0" applyNumberFormat="1" applyFont="1" applyFill="1" applyBorder="1" applyAlignment="1">
      <alignment horizontal="right" vertical="center"/>
    </xf>
    <xf numFmtId="3" fontId="23" fillId="28" borderId="134" xfId="0" applyNumberFormat="1" applyFont="1" applyFill="1" applyBorder="1" applyAlignment="1">
      <alignment horizontal="right" vertical="center"/>
    </xf>
    <xf numFmtId="3" fontId="36" fillId="30" borderId="218" xfId="26" applyNumberFormat="1" applyFont="1" applyFill="1" applyBorder="1" applyAlignment="1">
      <alignment vertical="center"/>
    </xf>
    <xf numFmtId="3" fontId="36" fillId="31" borderId="219" xfId="26" applyNumberFormat="1" applyFont="1" applyFill="1" applyBorder="1" applyAlignment="1">
      <alignment vertical="center"/>
    </xf>
    <xf numFmtId="3" fontId="36" fillId="31" borderId="218" xfId="26" applyNumberFormat="1" applyFont="1" applyFill="1" applyBorder="1" applyAlignment="1">
      <alignment vertical="center"/>
    </xf>
    <xf numFmtId="10" fontId="36" fillId="0" borderId="220" xfId="0" applyNumberFormat="1" applyFont="1" applyBorder="1" applyAlignment="1">
      <alignment vertical="center"/>
    </xf>
    <xf numFmtId="10" fontId="36" fillId="0" borderId="218" xfId="0" applyNumberFormat="1" applyFont="1" applyBorder="1" applyAlignment="1">
      <alignment vertical="center"/>
    </xf>
    <xf numFmtId="0" fontId="36" fillId="0" borderId="194" xfId="0" applyFont="1" applyFill="1" applyBorder="1" applyAlignment="1">
      <alignment vertical="center"/>
    </xf>
    <xf numFmtId="3" fontId="36" fillId="0" borderId="25" xfId="0" applyNumberFormat="1" applyFont="1" applyFill="1" applyBorder="1" applyAlignment="1">
      <alignment vertical="center"/>
    </xf>
    <xf numFmtId="3" fontId="36" fillId="34" borderId="220" xfId="26" applyNumberFormat="1" applyFont="1" applyFill="1" applyBorder="1" applyAlignment="1">
      <alignment horizontal="right" vertical="center"/>
    </xf>
    <xf numFmtId="3" fontId="36" fillId="34" borderId="218" xfId="26" applyNumberFormat="1" applyFont="1" applyFill="1" applyBorder="1" applyAlignment="1">
      <alignment horizontal="right" vertical="center"/>
    </xf>
    <xf numFmtId="10" fontId="35" fillId="28" borderId="222" xfId="0" applyNumberFormat="1" applyFont="1" applyFill="1" applyBorder="1" applyAlignment="1">
      <alignment vertical="center"/>
    </xf>
    <xf numFmtId="10" fontId="25" fillId="27" borderId="97" xfId="0" applyNumberFormat="1" applyFont="1" applyFill="1" applyBorder="1" applyAlignment="1">
      <alignment vertical="center"/>
    </xf>
    <xf numFmtId="10" fontId="36" fillId="0" borderId="223" xfId="0" applyNumberFormat="1" applyFont="1" applyBorder="1" applyAlignment="1">
      <alignment vertical="center"/>
    </xf>
    <xf numFmtId="10" fontId="25" fillId="27" borderId="224" xfId="0" applyNumberFormat="1" applyFont="1" applyFill="1" applyBorder="1" applyAlignment="1">
      <alignment vertical="center"/>
    </xf>
    <xf numFmtId="10" fontId="25" fillId="27" borderId="138" xfId="0" applyNumberFormat="1" applyFont="1" applyFill="1" applyBorder="1" applyAlignment="1">
      <alignment vertical="center"/>
    </xf>
    <xf numFmtId="10" fontId="25" fillId="27" borderId="137" xfId="0" applyNumberFormat="1" applyFont="1" applyFill="1" applyBorder="1" applyAlignment="1">
      <alignment vertical="center"/>
    </xf>
    <xf numFmtId="10" fontId="25" fillId="27" borderId="226" xfId="0" applyNumberFormat="1" applyFont="1" applyFill="1" applyBorder="1" applyAlignment="1">
      <alignment vertical="center"/>
    </xf>
    <xf numFmtId="10" fontId="25" fillId="27" borderId="227" xfId="0" applyNumberFormat="1" applyFont="1" applyFill="1" applyBorder="1" applyAlignment="1">
      <alignment vertical="center"/>
    </xf>
    <xf numFmtId="3" fontId="25" fillId="27" borderId="33" xfId="0" applyNumberFormat="1" applyFont="1" applyFill="1" applyBorder="1" applyAlignment="1">
      <alignment vertical="center"/>
    </xf>
    <xf numFmtId="3" fontId="25" fillId="27" borderId="228" xfId="0" applyNumberFormat="1" applyFont="1" applyFill="1" applyBorder="1" applyAlignment="1">
      <alignment vertical="center"/>
    </xf>
    <xf numFmtId="3" fontId="25" fillId="27" borderId="229" xfId="0" applyNumberFormat="1" applyFont="1" applyFill="1" applyBorder="1" applyAlignment="1">
      <alignment vertical="center"/>
    </xf>
    <xf numFmtId="3" fontId="25" fillId="27" borderId="137" xfId="0" applyNumberFormat="1" applyFont="1" applyFill="1" applyBorder="1" applyAlignment="1">
      <alignment vertical="center"/>
    </xf>
    <xf numFmtId="3" fontId="25" fillId="27" borderId="230" xfId="0" applyNumberFormat="1" applyFont="1" applyFill="1" applyBorder="1" applyAlignment="1">
      <alignment vertical="center"/>
    </xf>
    <xf numFmtId="3" fontId="25" fillId="27" borderId="227" xfId="0" applyNumberFormat="1" applyFont="1" applyFill="1" applyBorder="1" applyAlignment="1">
      <alignment vertical="center"/>
    </xf>
    <xf numFmtId="3" fontId="36" fillId="30" borderId="31" xfId="26" applyNumberFormat="1" applyFont="1" applyFill="1" applyBorder="1" applyAlignment="1">
      <alignment vertical="center"/>
    </xf>
    <xf numFmtId="3" fontId="36" fillId="30" borderId="12" xfId="26" applyNumberFormat="1" applyFont="1" applyFill="1" applyBorder="1" applyAlignment="1">
      <alignment vertical="center"/>
    </xf>
    <xf numFmtId="3" fontId="36" fillId="30" borderId="56" xfId="26" applyNumberFormat="1" applyFont="1" applyFill="1" applyBorder="1" applyAlignment="1">
      <alignment vertical="center"/>
    </xf>
    <xf numFmtId="3" fontId="36" fillId="30" borderId="16" xfId="26" applyNumberFormat="1" applyFont="1" applyFill="1" applyBorder="1" applyAlignment="1">
      <alignment vertical="center"/>
    </xf>
    <xf numFmtId="3" fontId="36" fillId="30" borderId="55" xfId="26" applyNumberFormat="1" applyFont="1" applyFill="1" applyBorder="1" applyAlignment="1">
      <alignment vertical="center"/>
    </xf>
    <xf numFmtId="3" fontId="35" fillId="28" borderId="55" xfId="0" applyNumberFormat="1" applyFont="1" applyFill="1" applyBorder="1" applyAlignment="1">
      <alignment vertical="center"/>
    </xf>
    <xf numFmtId="3" fontId="25" fillId="27" borderId="138" xfId="0" applyNumberFormat="1" applyFont="1" applyFill="1" applyBorder="1" applyAlignment="1">
      <alignment vertical="center"/>
    </xf>
    <xf numFmtId="3" fontId="36" fillId="30" borderId="220" xfId="26" applyNumberFormat="1" applyFont="1" applyFill="1" applyBorder="1" applyAlignment="1">
      <alignment vertical="center"/>
    </xf>
    <xf numFmtId="3" fontId="25" fillId="27" borderId="226" xfId="0" applyNumberFormat="1" applyFont="1" applyFill="1" applyBorder="1" applyAlignment="1">
      <alignment vertical="center"/>
    </xf>
    <xf numFmtId="3" fontId="25" fillId="27" borderId="67" xfId="0" applyNumberFormat="1" applyFont="1" applyFill="1" applyBorder="1" applyAlignment="1">
      <alignment horizontal="right" vertical="center"/>
    </xf>
    <xf numFmtId="3" fontId="23" fillId="34" borderId="12" xfId="26" applyNumberFormat="1" applyFont="1" applyFill="1" applyBorder="1" applyAlignment="1">
      <alignment horizontal="right" vertical="center"/>
    </xf>
    <xf numFmtId="3" fontId="23" fillId="28" borderId="56" xfId="0" applyNumberFormat="1" applyFont="1" applyFill="1" applyBorder="1" applyAlignment="1">
      <alignment horizontal="right" vertical="center"/>
    </xf>
    <xf numFmtId="3" fontId="25" fillId="27" borderId="33" xfId="0" applyNumberFormat="1" applyFont="1" applyFill="1" applyBorder="1" applyAlignment="1">
      <alignment horizontal="right" vertical="center"/>
    </xf>
    <xf numFmtId="3" fontId="25" fillId="27" borderId="228" xfId="0" applyNumberFormat="1" applyFont="1" applyFill="1" applyBorder="1" applyAlignment="1">
      <alignment horizontal="right" vertical="center"/>
    </xf>
    <xf numFmtId="3" fontId="25" fillId="27" borderId="138" xfId="0" applyNumberFormat="1" applyFont="1" applyFill="1" applyBorder="1" applyAlignment="1">
      <alignment horizontal="right" vertical="center"/>
    </xf>
    <xf numFmtId="3" fontId="25" fillId="27" borderId="137" xfId="0" applyNumberFormat="1" applyFont="1" applyFill="1" applyBorder="1" applyAlignment="1">
      <alignment horizontal="right" vertical="center"/>
    </xf>
    <xf numFmtId="3" fontId="25" fillId="27" borderId="226" xfId="0" applyNumberFormat="1" applyFont="1" applyFill="1" applyBorder="1" applyAlignment="1">
      <alignment horizontal="right" vertical="center"/>
    </xf>
    <xf numFmtId="3" fontId="25" fillId="27" borderId="227" xfId="0" applyNumberFormat="1" applyFont="1" applyFill="1" applyBorder="1" applyAlignment="1">
      <alignment horizontal="right" vertical="center"/>
    </xf>
    <xf numFmtId="3" fontId="34" fillId="34" borderId="0" xfId="26" applyNumberFormat="1" applyFont="1" applyFill="1" applyBorder="1" applyAlignment="1">
      <alignment horizontal="right" vertical="center"/>
    </xf>
    <xf numFmtId="3" fontId="32" fillId="30" borderId="0" xfId="26" applyNumberFormat="1" applyFont="1" applyFill="1" applyBorder="1" applyAlignment="1">
      <alignment vertical="center"/>
    </xf>
    <xf numFmtId="3" fontId="32" fillId="31" borderId="0" xfId="26" applyNumberFormat="1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32" fillId="0" borderId="87" xfId="0" applyFont="1" applyFill="1" applyBorder="1" applyAlignment="1">
      <alignment horizontal="left" vertical="center"/>
    </xf>
    <xf numFmtId="3" fontId="32" fillId="0" borderId="45" xfId="0" applyNumberFormat="1" applyFont="1" applyFill="1" applyBorder="1" applyAlignment="1">
      <alignment vertical="center"/>
    </xf>
    <xf numFmtId="3" fontId="32" fillId="34" borderId="55" xfId="26" applyNumberFormat="1" applyFont="1" applyFill="1" applyBorder="1" applyAlignment="1">
      <alignment horizontal="right" vertical="center"/>
    </xf>
    <xf numFmtId="3" fontId="32" fillId="34" borderId="134" xfId="26" applyNumberFormat="1" applyFont="1" applyFill="1" applyBorder="1" applyAlignment="1">
      <alignment horizontal="right" vertical="center"/>
    </xf>
    <xf numFmtId="3" fontId="32" fillId="34" borderId="70" xfId="26" applyNumberFormat="1" applyFont="1" applyFill="1" applyBorder="1" applyAlignment="1">
      <alignment horizontal="right" vertical="center"/>
    </xf>
    <xf numFmtId="3" fontId="32" fillId="34" borderId="127" xfId="26" applyNumberFormat="1" applyFont="1" applyFill="1" applyBorder="1" applyAlignment="1">
      <alignment horizontal="right" vertical="center"/>
    </xf>
    <xf numFmtId="0" fontId="32" fillId="0" borderId="194" xfId="0" applyFont="1" applyFill="1" applyBorder="1" applyAlignment="1">
      <alignment horizontal="left" vertical="center"/>
    </xf>
    <xf numFmtId="3" fontId="32" fillId="0" borderId="25" xfId="0" applyNumberFormat="1" applyFont="1" applyFill="1" applyBorder="1" applyAlignment="1">
      <alignment vertical="center"/>
    </xf>
    <xf numFmtId="3" fontId="32" fillId="34" borderId="220" xfId="26" applyNumberFormat="1" applyFont="1" applyFill="1" applyBorder="1" applyAlignment="1">
      <alignment horizontal="right" vertical="center"/>
    </xf>
    <xf numFmtId="3" fontId="32" fillId="34" borderId="218" xfId="26" applyNumberFormat="1" applyFont="1" applyFill="1" applyBorder="1" applyAlignment="1">
      <alignment horizontal="right" vertical="center"/>
    </xf>
    <xf numFmtId="3" fontId="32" fillId="30" borderId="218" xfId="26" applyNumberFormat="1" applyFont="1" applyFill="1" applyBorder="1" applyAlignment="1">
      <alignment vertical="center"/>
    </xf>
    <xf numFmtId="3" fontId="32" fillId="31" borderId="218" xfId="26" applyNumberFormat="1" applyFont="1" applyFill="1" applyBorder="1" applyAlignment="1">
      <alignment vertical="center"/>
    </xf>
    <xf numFmtId="10" fontId="32" fillId="0" borderId="218" xfId="26" applyNumberFormat="1" applyFont="1" applyBorder="1" applyAlignment="1">
      <alignment horizontal="center" vertical="center"/>
    </xf>
    <xf numFmtId="10" fontId="32" fillId="0" borderId="59" xfId="26" applyNumberFormat="1" applyFont="1" applyBorder="1" applyAlignment="1">
      <alignment horizontal="center" vertical="center"/>
    </xf>
    <xf numFmtId="3" fontId="22" fillId="28" borderId="16" xfId="0" applyNumberFormat="1" applyFont="1" applyFill="1" applyBorder="1" applyAlignment="1">
      <alignment vertical="center"/>
    </xf>
    <xf numFmtId="3" fontId="22" fillId="28" borderId="121" xfId="0" applyNumberFormat="1" applyFont="1" applyFill="1" applyBorder="1" applyAlignment="1">
      <alignment vertical="center"/>
    </xf>
    <xf numFmtId="3" fontId="34" fillId="34" borderId="56" xfId="26" applyNumberFormat="1" applyFont="1" applyFill="1" applyBorder="1" applyAlignment="1">
      <alignment horizontal="right" vertical="center"/>
    </xf>
    <xf numFmtId="3" fontId="22" fillId="28" borderId="12" xfId="0" applyNumberFormat="1" applyFont="1" applyFill="1" applyBorder="1" applyAlignment="1">
      <alignment vertical="center"/>
    </xf>
    <xf numFmtId="3" fontId="34" fillId="34" borderId="31" xfId="26" applyNumberFormat="1" applyFont="1" applyFill="1" applyBorder="1" applyAlignment="1">
      <alignment horizontal="right" vertical="center"/>
    </xf>
    <xf numFmtId="3" fontId="22" fillId="27" borderId="33" xfId="0" applyNumberFormat="1" applyFont="1" applyFill="1" applyBorder="1" applyAlignment="1">
      <alignment vertical="center"/>
    </xf>
    <xf numFmtId="3" fontId="35" fillId="27" borderId="228" xfId="0" applyNumberFormat="1" applyFont="1" applyFill="1" applyBorder="1" applyAlignment="1">
      <alignment vertical="center"/>
    </xf>
    <xf numFmtId="3" fontId="32" fillId="30" borderId="55" xfId="26" applyNumberFormat="1" applyFont="1" applyFill="1" applyBorder="1" applyAlignment="1">
      <alignment vertical="center"/>
    </xf>
    <xf numFmtId="3" fontId="32" fillId="30" borderId="70" xfId="26" applyNumberFormat="1" applyFont="1" applyFill="1" applyBorder="1" applyAlignment="1">
      <alignment vertical="center"/>
    </xf>
    <xf numFmtId="3" fontId="22" fillId="27" borderId="138" xfId="0" applyNumberFormat="1" applyFont="1" applyFill="1" applyBorder="1" applyAlignment="1">
      <alignment vertical="center"/>
    </xf>
    <xf numFmtId="3" fontId="22" fillId="27" borderId="137" xfId="0" applyNumberFormat="1" applyFont="1" applyFill="1" applyBorder="1" applyAlignment="1">
      <alignment vertical="center"/>
    </xf>
    <xf numFmtId="3" fontId="32" fillId="30" borderId="220" xfId="26" applyNumberFormat="1" applyFont="1" applyFill="1" applyBorder="1" applyAlignment="1">
      <alignment vertical="center"/>
    </xf>
    <xf numFmtId="3" fontId="35" fillId="27" borderId="226" xfId="0" applyNumberFormat="1" applyFont="1" applyFill="1" applyBorder="1" applyAlignment="1">
      <alignment vertical="center"/>
    </xf>
    <xf numFmtId="3" fontId="35" fillId="27" borderId="227" xfId="0" applyNumberFormat="1" applyFont="1" applyFill="1" applyBorder="1" applyAlignment="1">
      <alignment vertical="center"/>
    </xf>
    <xf numFmtId="3" fontId="32" fillId="30" borderId="56" xfId="26" applyNumberFormat="1" applyFont="1" applyFill="1" applyBorder="1" applyAlignment="1">
      <alignment vertical="center"/>
    </xf>
    <xf numFmtId="3" fontId="32" fillId="30" borderId="31" xfId="26" applyNumberFormat="1" applyFont="1" applyFill="1" applyBorder="1" applyAlignment="1">
      <alignment vertical="center"/>
    </xf>
    <xf numFmtId="3" fontId="41" fillId="29" borderId="132" xfId="0" applyNumberFormat="1" applyFont="1" applyFill="1" applyBorder="1" applyAlignment="1">
      <alignment vertical="center"/>
    </xf>
    <xf numFmtId="3" fontId="32" fillId="31" borderId="136" xfId="26" applyNumberFormat="1" applyFont="1" applyFill="1" applyBorder="1" applyAlignment="1">
      <alignment vertical="center"/>
    </xf>
    <xf numFmtId="3" fontId="22" fillId="28" borderId="132" xfId="0" applyNumberFormat="1" applyFont="1" applyFill="1" applyBorder="1" applyAlignment="1">
      <alignment vertical="center"/>
    </xf>
    <xf numFmtId="3" fontId="32" fillId="31" borderId="129" xfId="26" applyNumberFormat="1" applyFont="1" applyFill="1" applyBorder="1" applyAlignment="1">
      <alignment vertical="center"/>
    </xf>
    <xf numFmtId="3" fontId="22" fillId="27" borderId="229" xfId="0" applyNumberFormat="1" applyFont="1" applyFill="1" applyBorder="1" applyAlignment="1">
      <alignment vertical="center"/>
    </xf>
    <xf numFmtId="3" fontId="32" fillId="31" borderId="219" xfId="26" applyNumberFormat="1" applyFont="1" applyFill="1" applyBorder="1" applyAlignment="1">
      <alignment vertical="center"/>
    </xf>
    <xf numFmtId="3" fontId="35" fillId="27" borderId="230" xfId="0" applyNumberFormat="1" applyFont="1" applyFill="1" applyBorder="1" applyAlignment="1">
      <alignment vertical="center"/>
    </xf>
    <xf numFmtId="10" fontId="22" fillId="28" borderId="63" xfId="0" applyNumberFormat="1" applyFont="1" applyFill="1" applyBorder="1" applyAlignment="1">
      <alignment horizontal="center" vertical="center"/>
    </xf>
    <xf numFmtId="10" fontId="22" fillId="27" borderId="64" xfId="0" applyNumberFormat="1" applyFont="1" applyFill="1" applyBorder="1" applyAlignment="1">
      <alignment horizontal="center" vertical="center"/>
    </xf>
    <xf numFmtId="10" fontId="35" fillId="27" borderId="231" xfId="0" applyNumberFormat="1" applyFont="1" applyFill="1" applyBorder="1" applyAlignment="1">
      <alignment horizontal="center" vertical="center"/>
    </xf>
    <xf numFmtId="10" fontId="41" fillId="29" borderId="16" xfId="0" applyNumberFormat="1" applyFont="1" applyFill="1" applyBorder="1" applyAlignment="1">
      <alignment horizontal="center" vertical="center"/>
    </xf>
    <xf numFmtId="10" fontId="32" fillId="0" borderId="55" xfId="26" applyNumberFormat="1" applyFont="1" applyBorder="1" applyAlignment="1">
      <alignment horizontal="center" vertical="center"/>
    </xf>
    <xf numFmtId="10" fontId="22" fillId="28" borderId="16" xfId="0" applyNumberFormat="1" applyFont="1" applyFill="1" applyBorder="1" applyAlignment="1">
      <alignment horizontal="center" vertical="center"/>
    </xf>
    <xf numFmtId="10" fontId="22" fillId="28" borderId="121" xfId="0" applyNumberFormat="1" applyFont="1" applyFill="1" applyBorder="1" applyAlignment="1">
      <alignment horizontal="center" vertical="center"/>
    </xf>
    <xf numFmtId="10" fontId="32" fillId="0" borderId="70" xfId="26" applyNumberFormat="1" applyFont="1" applyBorder="1" applyAlignment="1">
      <alignment horizontal="center" vertical="center"/>
    </xf>
    <xf numFmtId="10" fontId="22" fillId="27" borderId="138" xfId="0" applyNumberFormat="1" applyFont="1" applyFill="1" applyBorder="1" applyAlignment="1">
      <alignment horizontal="center" vertical="center"/>
    </xf>
    <xf numFmtId="10" fontId="22" fillId="27" borderId="137" xfId="0" applyNumberFormat="1" applyFont="1" applyFill="1" applyBorder="1" applyAlignment="1">
      <alignment horizontal="center" vertical="center"/>
    </xf>
    <xf numFmtId="10" fontId="32" fillId="0" borderId="220" xfId="26" applyNumberFormat="1" applyFont="1" applyBorder="1" applyAlignment="1">
      <alignment horizontal="center" vertical="center"/>
    </xf>
    <xf numFmtId="10" fontId="35" fillId="27" borderId="226" xfId="0" applyNumberFormat="1" applyFont="1" applyFill="1" applyBorder="1" applyAlignment="1">
      <alignment horizontal="center" vertical="center"/>
    </xf>
    <xf numFmtId="10" fontId="35" fillId="27" borderId="227" xfId="0" applyNumberFormat="1" applyFont="1" applyFill="1" applyBorder="1" applyAlignment="1">
      <alignment horizontal="center" vertical="center"/>
    </xf>
    <xf numFmtId="170" fontId="35" fillId="37" borderId="152" xfId="0" applyNumberFormat="1" applyFont="1" applyFill="1" applyBorder="1" applyAlignment="1">
      <alignment horizontal="center" vertical="center" wrapText="1"/>
    </xf>
    <xf numFmtId="170" fontId="35" fillId="37" borderId="153" xfId="0" applyNumberFormat="1" applyFont="1" applyFill="1" applyBorder="1" applyAlignment="1">
      <alignment horizontal="center" vertical="center" wrapText="1"/>
    </xf>
    <xf numFmtId="170" fontId="35" fillId="37" borderId="164" xfId="0" applyNumberFormat="1" applyFont="1" applyFill="1" applyBorder="1" applyAlignment="1">
      <alignment horizontal="center" vertical="center" wrapText="1"/>
    </xf>
    <xf numFmtId="0" fontId="25" fillId="27" borderId="158" xfId="0" applyFont="1" applyFill="1" applyBorder="1" applyAlignment="1">
      <alignment horizontal="center" vertical="center"/>
    </xf>
    <xf numFmtId="0" fontId="25" fillId="27" borderId="157" xfId="0" applyFont="1" applyFill="1" applyBorder="1" applyAlignment="1">
      <alignment horizontal="center" vertical="center"/>
    </xf>
    <xf numFmtId="165" fontId="30" fillId="27" borderId="154" xfId="0" applyNumberFormat="1" applyFont="1" applyFill="1" applyBorder="1" applyAlignment="1">
      <alignment horizontal="center" vertical="center" wrapText="1"/>
    </xf>
    <xf numFmtId="165" fontId="30" fillId="27" borderId="151" xfId="0" applyNumberFormat="1" applyFont="1" applyFill="1" applyBorder="1" applyAlignment="1">
      <alignment horizontal="center" vertical="center" wrapText="1"/>
    </xf>
    <xf numFmtId="165" fontId="30" fillId="27" borderId="37" xfId="0" applyNumberFormat="1" applyFont="1" applyFill="1" applyBorder="1" applyAlignment="1">
      <alignment horizontal="center" vertical="center" wrapText="1"/>
    </xf>
    <xf numFmtId="165" fontId="30" fillId="27" borderId="35" xfId="0" applyNumberFormat="1" applyFont="1" applyFill="1" applyBorder="1" applyAlignment="1">
      <alignment horizontal="center" vertical="center" wrapText="1"/>
    </xf>
    <xf numFmtId="0" fontId="23" fillId="27" borderId="165" xfId="0" applyFont="1" applyFill="1" applyBorder="1" applyAlignment="1">
      <alignment horizontal="center" vertical="center"/>
    </xf>
    <xf numFmtId="0" fontId="23" fillId="27" borderId="166" xfId="0" applyFont="1" applyFill="1" applyBorder="1" applyAlignment="1">
      <alignment horizontal="center" vertical="center"/>
    </xf>
    <xf numFmtId="0" fontId="23" fillId="27" borderId="167" xfId="0" applyFont="1" applyFill="1" applyBorder="1" applyAlignment="1">
      <alignment horizontal="center" vertical="center"/>
    </xf>
    <xf numFmtId="0" fontId="23" fillId="27" borderId="36" xfId="0" applyFont="1" applyFill="1" applyBorder="1" applyAlignment="1">
      <alignment horizontal="center" vertical="center"/>
    </xf>
    <xf numFmtId="0" fontId="23" fillId="28" borderId="168" xfId="0" applyFont="1" applyFill="1" applyBorder="1" applyAlignment="1">
      <alignment horizontal="left" vertical="center"/>
    </xf>
    <xf numFmtId="0" fontId="23" fillId="28" borderId="12" xfId="0" applyFont="1" applyFill="1" applyBorder="1" applyAlignment="1">
      <alignment horizontal="left" vertical="center"/>
    </xf>
    <xf numFmtId="0" fontId="25" fillId="28" borderId="168" xfId="0" applyFont="1" applyFill="1" applyBorder="1" applyAlignment="1">
      <alignment horizontal="center" vertical="center"/>
    </xf>
    <xf numFmtId="0" fontId="25" fillId="28" borderId="12" xfId="0" applyFont="1" applyFill="1" applyBorder="1" applyAlignment="1">
      <alignment horizontal="center" vertical="center"/>
    </xf>
    <xf numFmtId="165" fontId="30" fillId="27" borderId="150" xfId="0" applyNumberFormat="1" applyFont="1" applyFill="1" applyBorder="1" applyAlignment="1">
      <alignment horizontal="center" vertical="center" wrapText="1"/>
    </xf>
    <xf numFmtId="165" fontId="30" fillId="27" borderId="156" xfId="0" applyNumberFormat="1" applyFont="1" applyFill="1" applyBorder="1" applyAlignment="1">
      <alignment horizontal="center" vertical="center" wrapText="1"/>
    </xf>
    <xf numFmtId="0" fontId="25" fillId="27" borderId="162" xfId="0" applyFont="1" applyFill="1" applyBorder="1" applyAlignment="1">
      <alignment horizontal="center" vertical="center"/>
    </xf>
    <xf numFmtId="0" fontId="23" fillId="28" borderId="72" xfId="0" applyFont="1" applyFill="1" applyBorder="1" applyAlignment="1">
      <alignment horizontal="center" vertical="center"/>
    </xf>
    <xf numFmtId="0" fontId="23" fillId="28" borderId="57" xfId="0" applyFont="1" applyFill="1" applyBorder="1" applyAlignment="1">
      <alignment horizontal="center" vertical="center"/>
    </xf>
    <xf numFmtId="165" fontId="22" fillId="26" borderId="40" xfId="0" applyNumberFormat="1" applyFont="1" applyFill="1" applyBorder="1" applyAlignment="1">
      <alignment horizontal="right" vertical="center" wrapText="1"/>
    </xf>
    <xf numFmtId="165" fontId="22" fillId="26" borderId="33" xfId="0" applyNumberFormat="1" applyFont="1" applyFill="1" applyBorder="1" applyAlignment="1">
      <alignment horizontal="right" vertical="center" wrapText="1"/>
    </xf>
    <xf numFmtId="0" fontId="25" fillId="27" borderId="221" xfId="0" applyFont="1" applyFill="1" applyBorder="1" applyAlignment="1">
      <alignment horizontal="center" vertical="center"/>
    </xf>
    <xf numFmtId="0" fontId="25" fillId="27" borderId="225" xfId="0" applyFont="1" applyFill="1" applyBorder="1" applyAlignment="1">
      <alignment horizontal="center" vertical="center"/>
    </xf>
    <xf numFmtId="0" fontId="23" fillId="27" borderId="39" xfId="0" applyFont="1" applyFill="1" applyBorder="1" applyAlignment="1">
      <alignment horizontal="left" vertical="center"/>
    </xf>
    <xf numFmtId="0" fontId="23" fillId="27" borderId="11" xfId="0" applyFont="1" applyFill="1" applyBorder="1" applyAlignment="1">
      <alignment horizontal="left" vertical="center"/>
    </xf>
    <xf numFmtId="0" fontId="37" fillId="27" borderId="82" xfId="0" applyFont="1" applyFill="1" applyBorder="1" applyAlignment="1">
      <alignment horizontal="center" vertical="center" textRotation="60"/>
    </xf>
    <xf numFmtId="0" fontId="37" fillId="27" borderId="84" xfId="0" applyFont="1" applyFill="1" applyBorder="1" applyAlignment="1">
      <alignment horizontal="center" vertical="center" textRotation="60"/>
    </xf>
    <xf numFmtId="0" fontId="30" fillId="27" borderId="83" xfId="0" applyFont="1" applyFill="1" applyBorder="1" applyAlignment="1">
      <alignment horizontal="center" vertical="center"/>
    </xf>
    <xf numFmtId="0" fontId="30" fillId="27" borderId="17" xfId="0" applyFont="1" applyFill="1" applyBorder="1" applyAlignment="1">
      <alignment horizontal="center" vertical="center"/>
    </xf>
    <xf numFmtId="0" fontId="30" fillId="27" borderId="32" xfId="0" applyFont="1" applyFill="1" applyBorder="1" applyAlignment="1">
      <alignment horizontal="center" vertical="center"/>
    </xf>
    <xf numFmtId="166" fontId="35" fillId="33" borderId="151" xfId="0" applyNumberFormat="1" applyFont="1" applyFill="1" applyBorder="1" applyAlignment="1">
      <alignment horizontal="center" vertical="center"/>
    </xf>
    <xf numFmtId="166" fontId="35" fillId="33" borderId="166" xfId="0" applyNumberFormat="1" applyFont="1" applyFill="1" applyBorder="1" applyAlignment="1">
      <alignment horizontal="center" vertical="center"/>
    </xf>
    <xf numFmtId="166" fontId="35" fillId="33" borderId="154" xfId="0" applyNumberFormat="1" applyFont="1" applyFill="1" applyBorder="1" applyAlignment="1">
      <alignment horizontal="center" vertical="center"/>
    </xf>
    <xf numFmtId="3" fontId="35" fillId="33" borderId="27" xfId="0" applyNumberFormat="1" applyFont="1" applyFill="1" applyBorder="1" applyAlignment="1">
      <alignment horizontal="center" vertical="center"/>
    </xf>
    <xf numFmtId="3" fontId="35" fillId="33" borderId="31" xfId="0" applyNumberFormat="1" applyFont="1" applyFill="1" applyBorder="1" applyAlignment="1">
      <alignment horizontal="center" vertical="center"/>
    </xf>
    <xf numFmtId="3" fontId="35" fillId="33" borderId="68" xfId="0" applyNumberFormat="1" applyFont="1" applyFill="1" applyBorder="1" applyAlignment="1">
      <alignment horizontal="center" vertical="center"/>
    </xf>
    <xf numFmtId="0" fontId="23" fillId="27" borderId="17" xfId="0" applyFont="1" applyFill="1" applyBorder="1" applyAlignment="1">
      <alignment horizontal="center" vertical="center"/>
    </xf>
    <xf numFmtId="0" fontId="23" fillId="27" borderId="32" xfId="0" applyFont="1" applyFill="1" applyBorder="1" applyAlignment="1">
      <alignment horizontal="center" vertical="center"/>
    </xf>
    <xf numFmtId="170" fontId="35" fillId="37" borderId="169" xfId="0" applyNumberFormat="1" applyFont="1" applyFill="1" applyBorder="1" applyAlignment="1">
      <alignment horizontal="center" vertical="center"/>
    </xf>
    <xf numFmtId="170" fontId="35" fillId="37" borderId="170" xfId="0" applyNumberFormat="1" applyFont="1" applyFill="1" applyBorder="1" applyAlignment="1">
      <alignment horizontal="center" vertical="center"/>
    </xf>
    <xf numFmtId="10" fontId="35" fillId="27" borderId="151" xfId="0" applyNumberFormat="1" applyFont="1" applyFill="1" applyBorder="1" applyAlignment="1">
      <alignment horizontal="center" vertical="center" wrapText="1"/>
    </xf>
    <xf numFmtId="10" fontId="35" fillId="27" borderId="166" xfId="0" applyNumberFormat="1" applyFont="1" applyFill="1" applyBorder="1" applyAlignment="1">
      <alignment horizontal="center" vertical="center" wrapText="1"/>
    </xf>
    <xf numFmtId="10" fontId="35" fillId="27" borderId="171" xfId="0" applyNumberFormat="1" applyFont="1" applyFill="1" applyBorder="1" applyAlignment="1">
      <alignment horizontal="center" vertical="center" wrapText="1"/>
    </xf>
    <xf numFmtId="3" fontId="35" fillId="35" borderId="122" xfId="0" applyNumberFormat="1" applyFont="1" applyFill="1" applyBorder="1" applyAlignment="1">
      <alignment horizontal="center" vertical="center"/>
    </xf>
    <xf numFmtId="3" fontId="35" fillId="35" borderId="123" xfId="0" applyNumberFormat="1" applyFont="1" applyFill="1" applyBorder="1" applyAlignment="1">
      <alignment horizontal="center" vertical="center"/>
    </xf>
    <xf numFmtId="3" fontId="35" fillId="36" borderId="123" xfId="0" applyNumberFormat="1" applyFont="1" applyFill="1" applyBorder="1" applyAlignment="1">
      <alignment horizontal="center" vertical="center"/>
    </xf>
    <xf numFmtId="3" fontId="35" fillId="36" borderId="124" xfId="0" applyNumberFormat="1" applyFont="1" applyFill="1" applyBorder="1" applyAlignment="1">
      <alignment horizontal="center" vertical="center"/>
    </xf>
    <xf numFmtId="10" fontId="35" fillId="27" borderId="27" xfId="0" applyNumberFormat="1" applyFont="1" applyFill="1" applyBorder="1" applyAlignment="1">
      <alignment horizontal="center" vertical="center" wrapText="1"/>
    </xf>
    <xf numFmtId="10" fontId="35" fillId="27" borderId="31" xfId="0" applyNumberFormat="1" applyFont="1" applyFill="1" applyBorder="1" applyAlignment="1">
      <alignment horizontal="center" vertical="center" wrapText="1"/>
    </xf>
    <xf numFmtId="10" fontId="35" fillId="27" borderId="62" xfId="0" applyNumberFormat="1" applyFont="1" applyFill="1" applyBorder="1" applyAlignment="1">
      <alignment horizontal="center" vertical="center" wrapText="1"/>
    </xf>
    <xf numFmtId="3" fontId="35" fillId="27" borderId="221" xfId="0" applyNumberFormat="1" applyFont="1" applyFill="1" applyBorder="1" applyAlignment="1">
      <alignment horizontal="center" vertical="center"/>
    </xf>
    <xf numFmtId="3" fontId="35" fillId="27" borderId="225" xfId="0" applyNumberFormat="1" applyFont="1" applyFill="1" applyBorder="1" applyAlignment="1">
      <alignment horizontal="center" vertical="center"/>
    </xf>
    <xf numFmtId="166" fontId="34" fillId="33" borderId="151" xfId="0" applyNumberFormat="1" applyFont="1" applyFill="1" applyBorder="1" applyAlignment="1">
      <alignment horizontal="center" vertical="center"/>
    </xf>
    <xf numFmtId="166" fontId="34" fillId="33" borderId="166" xfId="0" applyNumberFormat="1" applyFont="1" applyFill="1" applyBorder="1" applyAlignment="1">
      <alignment horizontal="center" vertical="center"/>
    </xf>
    <xf numFmtId="166" fontId="34" fillId="33" borderId="154" xfId="0" applyNumberFormat="1" applyFont="1" applyFill="1" applyBorder="1" applyAlignment="1">
      <alignment horizontal="center" vertical="center"/>
    </xf>
    <xf numFmtId="0" fontId="34" fillId="33" borderId="27" xfId="0" applyFont="1" applyFill="1" applyBorder="1" applyAlignment="1">
      <alignment horizontal="center" vertical="center"/>
    </xf>
    <xf numFmtId="0" fontId="34" fillId="33" borderId="31" xfId="0" applyFont="1" applyFill="1" applyBorder="1" applyAlignment="1">
      <alignment horizontal="center" vertical="center"/>
    </xf>
    <xf numFmtId="0" fontId="34" fillId="33" borderId="68" xfId="0" applyFont="1" applyFill="1" applyBorder="1" applyAlignment="1">
      <alignment horizontal="center" vertical="center"/>
    </xf>
    <xf numFmtId="170" fontId="34" fillId="37" borderId="169" xfId="0" applyNumberFormat="1" applyFont="1" applyFill="1" applyBorder="1" applyAlignment="1">
      <alignment horizontal="center" vertical="center"/>
    </xf>
    <xf numFmtId="170" fontId="34" fillId="37" borderId="170" xfId="0" applyNumberFormat="1" applyFont="1" applyFill="1" applyBorder="1" applyAlignment="1">
      <alignment horizontal="center" vertical="center"/>
    </xf>
    <xf numFmtId="170" fontId="34" fillId="37" borderId="179" xfId="0" applyNumberFormat="1" applyFont="1" applyFill="1" applyBorder="1" applyAlignment="1">
      <alignment horizontal="center" vertical="center"/>
    </xf>
    <xf numFmtId="170" fontId="34" fillId="27" borderId="180" xfId="0" applyNumberFormat="1" applyFont="1" applyFill="1" applyBorder="1" applyAlignment="1">
      <alignment horizontal="center" vertical="center" wrapText="1"/>
    </xf>
    <xf numFmtId="170" fontId="34" fillId="27" borderId="170" xfId="0" applyNumberFormat="1" applyFont="1" applyFill="1" applyBorder="1" applyAlignment="1">
      <alignment horizontal="center" vertical="center" wrapText="1"/>
    </xf>
    <xf numFmtId="170" fontId="34" fillId="27" borderId="181" xfId="0" applyNumberFormat="1" applyFont="1" applyFill="1" applyBorder="1" applyAlignment="1">
      <alignment horizontal="center" vertical="center" wrapText="1"/>
    </xf>
    <xf numFmtId="170" fontId="34" fillId="27" borderId="120" xfId="0" applyNumberFormat="1" applyFont="1" applyFill="1" applyBorder="1" applyAlignment="1">
      <alignment horizontal="center" vertical="center" wrapText="1"/>
    </xf>
    <xf numFmtId="170" fontId="34" fillId="27" borderId="12" xfId="0" applyNumberFormat="1" applyFont="1" applyFill="1" applyBorder="1" applyAlignment="1">
      <alignment horizontal="center" vertical="center" wrapText="1"/>
    </xf>
    <xf numFmtId="170" fontId="34" fillId="27" borderId="63" xfId="0" applyNumberFormat="1" applyFont="1" applyFill="1" applyBorder="1" applyAlignment="1">
      <alignment horizontal="center" vertical="center" wrapText="1"/>
    </xf>
    <xf numFmtId="0" fontId="34" fillId="35" borderId="122" xfId="0" applyFont="1" applyFill="1" applyBorder="1" applyAlignment="1">
      <alignment horizontal="center" vertical="center"/>
    </xf>
    <xf numFmtId="0" fontId="34" fillId="35" borderId="123" xfId="0" applyFont="1" applyFill="1" applyBorder="1" applyAlignment="1">
      <alignment horizontal="center" vertical="center"/>
    </xf>
    <xf numFmtId="0" fontId="34" fillId="36" borderId="123" xfId="0" applyFont="1" applyFill="1" applyBorder="1" applyAlignment="1">
      <alignment horizontal="center" vertical="center"/>
    </xf>
    <xf numFmtId="0" fontId="34" fillId="36" borderId="139" xfId="0" applyFont="1" applyFill="1" applyBorder="1" applyAlignment="1">
      <alignment horizontal="center" vertical="center"/>
    </xf>
    <xf numFmtId="0" fontId="25" fillId="27" borderId="178" xfId="0" applyFont="1" applyFill="1" applyBorder="1" applyAlignment="1">
      <alignment horizontal="center" vertical="center"/>
    </xf>
    <xf numFmtId="0" fontId="25" fillId="27" borderId="74" xfId="0" applyFont="1" applyFill="1" applyBorder="1" applyAlignment="1">
      <alignment horizontal="center" vertical="center"/>
    </xf>
    <xf numFmtId="0" fontId="34" fillId="27" borderId="82" xfId="0" applyFont="1" applyFill="1" applyBorder="1" applyAlignment="1">
      <alignment horizontal="center" vertical="center" textRotation="60"/>
    </xf>
    <xf numFmtId="0" fontId="34" fillId="27" borderId="84" xfId="0" applyFont="1" applyFill="1" applyBorder="1" applyAlignment="1">
      <alignment horizontal="center" vertical="center" textRotation="60"/>
    </xf>
    <xf numFmtId="3" fontId="22" fillId="27" borderId="84" xfId="0" applyNumberFormat="1" applyFont="1" applyFill="1" applyBorder="1" applyAlignment="1">
      <alignment horizontal="center" vertical="center"/>
    </xf>
    <xf numFmtId="3" fontId="22" fillId="27" borderId="32" xfId="0" applyNumberFormat="1" applyFont="1" applyFill="1" applyBorder="1" applyAlignment="1">
      <alignment horizontal="center" vertical="center"/>
    </xf>
    <xf numFmtId="3" fontId="22" fillId="28" borderId="39" xfId="0" applyNumberFormat="1" applyFont="1" applyFill="1" applyBorder="1" applyAlignment="1">
      <alignment horizontal="left" vertical="center"/>
    </xf>
    <xf numFmtId="3" fontId="22" fillId="28" borderId="11" xfId="0" applyNumberFormat="1" applyFont="1" applyFill="1" applyBorder="1" applyAlignment="1">
      <alignment horizontal="left" vertical="center"/>
    </xf>
    <xf numFmtId="3" fontId="41" fillId="29" borderId="168" xfId="0" applyNumberFormat="1" applyFont="1" applyFill="1" applyBorder="1" applyAlignment="1">
      <alignment horizontal="left" vertical="center"/>
    </xf>
    <xf numFmtId="3" fontId="41" fillId="29" borderId="12" xfId="0" applyNumberFormat="1" applyFont="1" applyFill="1" applyBorder="1" applyAlignment="1">
      <alignment horizontal="left" vertical="center"/>
    </xf>
    <xf numFmtId="10" fontId="22" fillId="27" borderId="193" xfId="0" applyNumberFormat="1" applyFont="1" applyFill="1" applyBorder="1" applyAlignment="1">
      <alignment horizontal="center" vertical="center" wrapText="1"/>
    </xf>
    <xf numFmtId="10" fontId="22" fillId="27" borderId="195" xfId="0" applyNumberFormat="1" applyFont="1" applyFill="1" applyBorder="1" applyAlignment="1">
      <alignment horizontal="center" vertical="center" wrapText="1"/>
    </xf>
    <xf numFmtId="10" fontId="22" fillId="27" borderId="197" xfId="0" applyNumberFormat="1" applyFont="1" applyFill="1" applyBorder="1" applyAlignment="1">
      <alignment horizontal="center" vertical="center" wrapText="1"/>
    </xf>
    <xf numFmtId="0" fontId="28" fillId="27" borderId="198" xfId="0" applyFont="1" applyFill="1" applyBorder="1" applyAlignment="1">
      <alignment horizontal="center" vertical="center"/>
    </xf>
    <xf numFmtId="0" fontId="28" fillId="27" borderId="199" xfId="0" applyFont="1" applyFill="1" applyBorder="1" applyAlignment="1">
      <alignment horizontal="center" vertical="center"/>
    </xf>
    <xf numFmtId="0" fontId="34" fillId="27" borderId="191" xfId="0" applyFont="1" applyFill="1" applyBorder="1" applyAlignment="1">
      <alignment horizontal="center" vertical="center" textRotation="75"/>
    </xf>
    <xf numFmtId="0" fontId="34" fillId="27" borderId="194" xfId="0" applyFont="1" applyFill="1" applyBorder="1" applyAlignment="1">
      <alignment horizontal="center" vertical="center" textRotation="75"/>
    </xf>
    <xf numFmtId="0" fontId="34" fillId="27" borderId="196" xfId="0" applyFont="1" applyFill="1" applyBorder="1" applyAlignment="1">
      <alignment horizontal="center" vertical="center" textRotation="75"/>
    </xf>
    <xf numFmtId="165" fontId="25" fillId="27" borderId="192" xfId="0" applyNumberFormat="1" applyFont="1" applyFill="1" applyBorder="1" applyAlignment="1">
      <alignment horizontal="center" vertical="center" wrapText="1"/>
    </xf>
    <xf numFmtId="165" fontId="25" fillId="27" borderId="25" xfId="0" applyNumberFormat="1" applyFont="1" applyFill="1" applyBorder="1" applyAlignment="1">
      <alignment horizontal="center" vertical="center" wrapText="1"/>
    </xf>
    <xf numFmtId="165" fontId="25" fillId="27" borderId="38" xfId="0" applyNumberFormat="1" applyFont="1" applyFill="1" applyBorder="1" applyAlignment="1">
      <alignment horizontal="center" vertical="center" wrapText="1"/>
    </xf>
    <xf numFmtId="167" fontId="23" fillId="27" borderId="65" xfId="0" applyNumberFormat="1" applyFont="1" applyFill="1" applyBorder="1" applyAlignment="1" applyProtection="1">
      <alignment horizontal="center" vertical="center" wrapText="1"/>
    </xf>
    <xf numFmtId="167" fontId="23" fillId="27" borderId="66" xfId="0" applyNumberFormat="1" applyFont="1" applyFill="1" applyBorder="1" applyAlignment="1" applyProtection="1">
      <alignment horizontal="center" vertical="center" wrapText="1"/>
    </xf>
    <xf numFmtId="166" fontId="23" fillId="27" borderId="187" xfId="0" applyNumberFormat="1" applyFont="1" applyFill="1" applyBorder="1" applyAlignment="1" applyProtection="1">
      <alignment horizontal="center" vertical="center" wrapText="1"/>
    </xf>
    <xf numFmtId="166" fontId="23" fillId="27" borderId="65" xfId="0" applyNumberFormat="1" applyFont="1" applyFill="1" applyBorder="1" applyAlignment="1" applyProtection="1">
      <alignment horizontal="center" vertical="center" wrapText="1"/>
    </xf>
    <xf numFmtId="0" fontId="25" fillId="27" borderId="75" xfId="0" applyFont="1" applyFill="1" applyBorder="1" applyAlignment="1">
      <alignment horizontal="center" vertical="center" wrapText="1"/>
    </xf>
    <xf numFmtId="0" fontId="25" fillId="27" borderId="76" xfId="0" applyFont="1" applyFill="1" applyBorder="1" applyAlignment="1">
      <alignment horizontal="center" vertical="center" wrapText="1"/>
    </xf>
    <xf numFmtId="0" fontId="25" fillId="27" borderId="104" xfId="0" applyFont="1" applyFill="1" applyBorder="1" applyAlignment="1">
      <alignment horizontal="center" vertical="center" wrapText="1"/>
    </xf>
    <xf numFmtId="0" fontId="25" fillId="27" borderId="98" xfId="0" applyFont="1" applyFill="1" applyBorder="1" applyAlignment="1">
      <alignment horizontal="center" vertical="center" wrapText="1"/>
    </xf>
    <xf numFmtId="166" fontId="25" fillId="27" borderId="166" xfId="0" applyNumberFormat="1" applyFont="1" applyFill="1" applyBorder="1" applyAlignment="1">
      <alignment horizontal="center" vertical="center" wrapText="1"/>
    </xf>
    <xf numFmtId="166" fontId="25" fillId="27" borderId="100" xfId="0" applyNumberFormat="1" applyFont="1" applyFill="1" applyBorder="1" applyAlignment="1">
      <alignment horizontal="center" vertical="center" wrapText="1"/>
    </xf>
    <xf numFmtId="0" fontId="37" fillId="27" borderId="191" xfId="41" applyFont="1" applyFill="1" applyBorder="1" applyAlignment="1">
      <alignment horizontal="center" vertical="center" textRotation="67"/>
    </xf>
    <xf numFmtId="0" fontId="37" fillId="27" borderId="196" xfId="41" applyFont="1" applyFill="1" applyBorder="1" applyAlignment="1">
      <alignment horizontal="center" vertical="center" textRotation="67"/>
    </xf>
    <xf numFmtId="10" fontId="34" fillId="27" borderId="188" xfId="0" applyNumberFormat="1" applyFont="1" applyFill="1" applyBorder="1" applyAlignment="1">
      <alignment horizontal="center" vertical="center" wrapText="1"/>
    </xf>
    <xf numFmtId="10" fontId="34" fillId="27" borderId="64" xfId="0" applyNumberFormat="1" applyFont="1" applyFill="1" applyBorder="1" applyAlignment="1">
      <alignment horizontal="center" vertical="center" wrapText="1"/>
    </xf>
    <xf numFmtId="0" fontId="25" fillId="27" borderId="192" xfId="41" applyFont="1" applyFill="1" applyBorder="1" applyAlignment="1">
      <alignment horizontal="center" vertical="center" wrapText="1"/>
    </xf>
    <xf numFmtId="0" fontId="25" fillId="27" borderId="38" xfId="41" applyFont="1" applyFill="1" applyBorder="1" applyAlignment="1">
      <alignment horizontal="center" vertical="center"/>
    </xf>
    <xf numFmtId="166" fontId="25" fillId="27" borderId="154" xfId="0" applyNumberFormat="1" applyFont="1" applyFill="1" applyBorder="1" applyAlignment="1">
      <alignment horizontal="center" vertical="center" wrapText="1"/>
    </xf>
    <xf numFmtId="164" fontId="24" fillId="0" borderId="0" xfId="26" applyNumberFormat="1" applyFont="1" applyFill="1" applyBorder="1" applyAlignment="1">
      <alignment horizontal="left" vertical="center"/>
    </xf>
    <xf numFmtId="0" fontId="23" fillId="27" borderId="193" xfId="0" applyFont="1" applyFill="1" applyBorder="1" applyAlignment="1">
      <alignment horizontal="center" vertical="center"/>
    </xf>
    <xf numFmtId="0" fontId="23" fillId="27" borderId="210" xfId="0" applyFont="1" applyFill="1" applyBorder="1" applyAlignment="1">
      <alignment horizontal="center" vertical="center"/>
    </xf>
    <xf numFmtId="10" fontId="23" fillId="27" borderId="171" xfId="0" applyNumberFormat="1" applyFont="1" applyFill="1" applyBorder="1" applyAlignment="1">
      <alignment horizontal="center" vertical="center" wrapText="1"/>
    </xf>
    <xf numFmtId="10" fontId="23" fillId="27" borderId="59" xfId="0" applyNumberFormat="1" applyFont="1" applyFill="1" applyBorder="1" applyAlignment="1">
      <alignment horizontal="center" vertical="center" wrapText="1"/>
    </xf>
    <xf numFmtId="10" fontId="23" fillId="27" borderId="60" xfId="0" applyNumberFormat="1" applyFont="1" applyFill="1" applyBorder="1" applyAlignment="1">
      <alignment horizontal="center" vertical="center" wrapText="1"/>
    </xf>
    <xf numFmtId="0" fontId="23" fillId="27" borderId="151" xfId="0" applyFont="1" applyFill="1" applyBorder="1" applyAlignment="1">
      <alignment horizontal="center" vertical="center"/>
    </xf>
    <xf numFmtId="0" fontId="23" fillId="27" borderId="19" xfId="0" applyFont="1" applyFill="1" applyBorder="1" applyAlignment="1">
      <alignment horizontal="center" vertical="center"/>
    </xf>
    <xf numFmtId="0" fontId="23" fillId="27" borderId="35" xfId="0" applyFont="1" applyFill="1" applyBorder="1" applyAlignment="1">
      <alignment horizontal="center" vertical="center"/>
    </xf>
    <xf numFmtId="0" fontId="22" fillId="27" borderId="150" xfId="0" applyFont="1" applyFill="1" applyBorder="1" applyAlignment="1">
      <alignment horizontal="center" vertical="center" textRotation="255"/>
    </xf>
    <xf numFmtId="0" fontId="22" fillId="27" borderId="206" xfId="0" applyFont="1" applyFill="1" applyBorder="1" applyAlignment="1">
      <alignment horizontal="center" vertical="center" textRotation="255"/>
    </xf>
    <xf numFmtId="0" fontId="22" fillId="27" borderId="156" xfId="0" applyFont="1" applyFill="1" applyBorder="1" applyAlignment="1">
      <alignment horizontal="center" vertical="center" textRotation="255"/>
    </xf>
    <xf numFmtId="166" fontId="23" fillId="27" borderId="151" xfId="0" applyNumberFormat="1" applyFont="1" applyFill="1" applyBorder="1" applyAlignment="1">
      <alignment horizontal="center" vertical="center"/>
    </xf>
    <xf numFmtId="166" fontId="23" fillId="27" borderId="154" xfId="0" applyNumberFormat="1" applyFont="1" applyFill="1" applyBorder="1" applyAlignment="1">
      <alignment horizontal="center" vertical="center"/>
    </xf>
    <xf numFmtId="166" fontId="23" fillId="27" borderId="116" xfId="0" applyNumberFormat="1" applyFont="1" applyFill="1" applyBorder="1" applyAlignment="1">
      <alignment horizontal="center" vertical="center"/>
    </xf>
    <xf numFmtId="166" fontId="23" fillId="27" borderId="117" xfId="0" applyNumberFormat="1" applyFont="1" applyFill="1" applyBorder="1" applyAlignment="1">
      <alignment horizontal="center" vertical="center"/>
    </xf>
    <xf numFmtId="169" fontId="25" fillId="27" borderId="216" xfId="27" applyNumberFormat="1" applyFont="1" applyFill="1" applyBorder="1" applyAlignment="1">
      <alignment horizontal="center" vertical="center"/>
    </xf>
    <xf numFmtId="169" fontId="25" fillId="27" borderId="34" xfId="27" applyNumberFormat="1" applyFont="1" applyFill="1" applyBorder="1" applyAlignment="1">
      <alignment horizontal="center" vertical="center"/>
    </xf>
    <xf numFmtId="0" fontId="30" fillId="27" borderId="157" xfId="0" applyFont="1" applyFill="1" applyBorder="1" applyAlignment="1">
      <alignment horizontal="left" vertical="center"/>
    </xf>
    <xf numFmtId="0" fontId="30" fillId="27" borderId="158" xfId="0" applyFont="1" applyFill="1" applyBorder="1" applyAlignment="1">
      <alignment horizontal="left" vertical="center"/>
    </xf>
    <xf numFmtId="0" fontId="30" fillId="27" borderId="168" xfId="0" applyFont="1" applyFill="1" applyBorder="1" applyAlignment="1">
      <alignment horizontal="left" vertical="center"/>
    </xf>
    <xf numFmtId="0" fontId="30" fillId="27" borderId="12" xfId="0" applyFont="1" applyFill="1" applyBorder="1" applyAlignment="1">
      <alignment horizontal="left" vertical="center"/>
    </xf>
    <xf numFmtId="0" fontId="30" fillId="27" borderId="40" xfId="0" applyFont="1" applyFill="1" applyBorder="1" applyAlignment="1">
      <alignment horizontal="left" vertical="center"/>
    </xf>
    <xf numFmtId="0" fontId="30" fillId="27" borderId="33" xfId="0" applyFont="1" applyFill="1" applyBorder="1" applyAlignment="1">
      <alignment horizontal="left" vertical="center"/>
    </xf>
    <xf numFmtId="168" fontId="25" fillId="27" borderId="216" xfId="27" applyNumberFormat="1" applyFont="1" applyFill="1" applyBorder="1" applyAlignment="1">
      <alignment horizontal="center" vertical="center"/>
    </xf>
    <xf numFmtId="168" fontId="25" fillId="27" borderId="34" xfId="27" applyNumberFormat="1" applyFont="1" applyFill="1" applyBorder="1" applyAlignment="1">
      <alignment horizontal="center" vertical="center"/>
    </xf>
    <xf numFmtId="0" fontId="30" fillId="27" borderId="186" xfId="0" applyFont="1" applyFill="1" applyBorder="1" applyAlignment="1">
      <alignment horizontal="center" vertical="center"/>
    </xf>
    <xf numFmtId="0" fontId="34" fillId="27" borderId="82" xfId="0" applyFont="1" applyFill="1" applyBorder="1" applyAlignment="1">
      <alignment horizontal="center" vertical="center" textRotation="45"/>
    </xf>
    <xf numFmtId="0" fontId="34" fillId="27" borderId="84" xfId="0" applyFont="1" applyFill="1" applyBorder="1" applyAlignment="1">
      <alignment horizontal="center" vertical="center" textRotation="45"/>
    </xf>
    <xf numFmtId="0" fontId="28" fillId="27" borderId="198" xfId="0" applyFont="1" applyFill="1" applyBorder="1" applyAlignment="1">
      <alignment horizontal="left" vertical="center"/>
    </xf>
    <xf numFmtId="0" fontId="28" fillId="27" borderId="176" xfId="0" applyFont="1" applyFill="1" applyBorder="1" applyAlignment="1">
      <alignment horizontal="left" vertical="center"/>
    </xf>
    <xf numFmtId="0" fontId="28" fillId="27" borderId="168" xfId="0" applyFont="1" applyFill="1" applyBorder="1" applyAlignment="1">
      <alignment horizontal="left" vertical="center"/>
    </xf>
    <xf numFmtId="0" fontId="28" fillId="27" borderId="12" xfId="0" applyFont="1" applyFill="1" applyBorder="1" applyAlignment="1">
      <alignment horizontal="left" vertical="center"/>
    </xf>
    <xf numFmtId="0" fontId="28" fillId="27" borderId="32" xfId="0" applyFont="1" applyFill="1" applyBorder="1" applyAlignment="1">
      <alignment horizontal="left" vertical="center"/>
    </xf>
    <xf numFmtId="0" fontId="28" fillId="27" borderId="33" xfId="0" applyFont="1" applyFill="1" applyBorder="1" applyAlignment="1">
      <alignment horizontal="left" vertical="center"/>
    </xf>
    <xf numFmtId="166" fontId="25" fillId="27" borderId="203" xfId="0" applyNumberFormat="1" applyFont="1" applyFill="1" applyBorder="1" applyAlignment="1">
      <alignment horizontal="center" vertical="center"/>
    </xf>
    <xf numFmtId="166" fontId="25" fillId="27" borderId="18" xfId="0" applyNumberFormat="1" applyFont="1" applyFill="1" applyBorder="1" applyAlignment="1">
      <alignment horizontal="center" vertical="center"/>
    </xf>
    <xf numFmtId="166" fontId="25" fillId="27" borderId="151" xfId="0" applyNumberFormat="1" applyFont="1" applyFill="1" applyBorder="1" applyAlignment="1">
      <alignment horizontal="center" vertical="center" wrapText="1"/>
    </xf>
    <xf numFmtId="166" fontId="25" fillId="27" borderId="116" xfId="0" applyNumberFormat="1" applyFont="1" applyFill="1" applyBorder="1" applyAlignment="1">
      <alignment horizontal="center" vertical="center" wrapText="1"/>
    </xf>
    <xf numFmtId="166" fontId="25" fillId="27" borderId="117" xfId="0" applyNumberFormat="1" applyFont="1" applyFill="1" applyBorder="1" applyAlignment="1">
      <alignment horizontal="center" vertical="center" wrapText="1"/>
    </xf>
    <xf numFmtId="0" fontId="34" fillId="0" borderId="94" xfId="40" applyFont="1" applyFill="1" applyBorder="1" applyAlignment="1">
      <alignment horizontal="center" vertical="center"/>
    </xf>
    <xf numFmtId="0" fontId="34" fillId="0" borderId="95" xfId="40" applyFont="1" applyFill="1" applyBorder="1" applyAlignment="1">
      <alignment horizontal="center" vertical="center"/>
    </xf>
    <xf numFmtId="0" fontId="34" fillId="0" borderId="77" xfId="40" applyFont="1" applyBorder="1" applyAlignment="1">
      <alignment horizontal="center" vertical="center"/>
    </xf>
    <xf numFmtId="0" fontId="34" fillId="0" borderId="90" xfId="40" applyFont="1" applyBorder="1" applyAlignment="1">
      <alignment horizontal="center" vertical="center"/>
    </xf>
    <xf numFmtId="0" fontId="34" fillId="0" borderId="0" xfId="40" applyFont="1" applyFill="1" applyAlignment="1">
      <alignment horizontal="center" vertical="center"/>
    </xf>
    <xf numFmtId="0" fontId="22" fillId="27" borderId="32" xfId="0" applyFont="1" applyFill="1" applyBorder="1" applyAlignment="1">
      <alignment horizontal="left" vertical="center"/>
    </xf>
    <xf numFmtId="0" fontId="22" fillId="27" borderId="34" xfId="0" applyFont="1" applyFill="1" applyBorder="1" applyAlignment="1">
      <alignment horizontal="left" vertical="center"/>
    </xf>
    <xf numFmtId="0" fontId="3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center"/>
    </xf>
    <xf numFmtId="0" fontId="32" fillId="0" borderId="36" xfId="0" applyFont="1" applyBorder="1" applyAlignment="1">
      <alignment vertical="center"/>
    </xf>
  </cellXfs>
  <cellStyles count="46">
    <cellStyle name="1. jelölőszín" xfId="31" builtinId="29" customBuiltin="1"/>
    <cellStyle name="2. jelölőszín" xfId="32" builtinId="33" customBuiltin="1"/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3. jelölőszín" xfId="33" builtinId="37" customBuiltin="1"/>
    <cellStyle name="4. jelölőszín" xfId="34" builtinId="41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5. jelölőszín" xfId="35" builtinId="45" customBuiltin="1"/>
    <cellStyle name="6. jelölőszín" xfId="36" builtinId="49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/>
    <cellStyle name="Ezres 2" xfId="27"/>
    <cellStyle name="Figyelmeztetés" xfId="28" builtinId="11" customBuiltin="1"/>
    <cellStyle name="Hivatkozott cella" xfId="29" builtinId="24" customBuiltin="1"/>
    <cellStyle name="Jegyzet" xfId="30" builtinId="10" customBuiltin="1"/>
    <cellStyle name="Jó" xfId="37" builtinId="26" customBuiltin="1"/>
    <cellStyle name="Kimenet" xfId="38" builtinId="21" customBuiltin="1"/>
    <cellStyle name="Magyarázó szöveg" xfId="39" builtinId="53" customBuiltin="1"/>
    <cellStyle name="Normál" xfId="0" builtinId="0"/>
    <cellStyle name="Normál 2" xfId="40"/>
    <cellStyle name="Normál_Pénzátad." xfId="41"/>
    <cellStyle name="Összesen" xfId="42" builtinId="25" customBuiltin="1"/>
    <cellStyle name="Rossz" xfId="43" builtinId="27" customBuiltin="1"/>
    <cellStyle name="Semleges" xfId="44" builtinId="28" customBuiltin="1"/>
    <cellStyle name="Számítás" xfId="45" builtinId="22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FF"/>
      <color rgb="FFCCFFCC"/>
      <color rgb="FFFFFF99"/>
      <color rgb="FFFFFFCC"/>
      <color rgb="FFFFCC99"/>
      <color rgb="FFFFFF66"/>
      <color rgb="FFFF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rgb="FF00B0F0"/>
    <pageSetUpPr fitToPage="1"/>
  </sheetPr>
  <dimension ref="A1:J36"/>
  <sheetViews>
    <sheetView zoomScale="80" zoomScaleNormal="80" workbookViewId="0">
      <pane ySplit="2" topLeftCell="A3" activePane="bottomLeft" state="frozen"/>
      <selection sqref="A1:C3"/>
      <selection pane="bottomLeft" activeCell="C33" sqref="C33"/>
    </sheetView>
  </sheetViews>
  <sheetFormatPr defaultColWidth="9.140625" defaultRowHeight="13.5" x14ac:dyDescent="0.2"/>
  <cols>
    <col min="1" max="1" width="6.42578125" style="4" bestFit="1" customWidth="1"/>
    <col min="2" max="2" width="65.85546875" style="4" bestFit="1" customWidth="1"/>
    <col min="3" max="4" width="22.42578125" style="4" bestFit="1" customWidth="1"/>
    <col min="5" max="5" width="12.140625" style="134" bestFit="1" customWidth="1"/>
    <col min="6" max="6" width="6.42578125" style="4" bestFit="1" customWidth="1"/>
    <col min="7" max="7" width="65.28515625" style="4" bestFit="1" customWidth="1"/>
    <col min="8" max="9" width="22.42578125" style="4" bestFit="1" customWidth="1"/>
    <col min="10" max="10" width="12.7109375" style="134" bestFit="1" customWidth="1"/>
    <col min="11" max="16384" width="9.140625" style="4"/>
  </cols>
  <sheetData>
    <row r="1" spans="1:10" ht="18" customHeight="1" thickTop="1" thickBot="1" x14ac:dyDescent="0.25">
      <c r="A1" s="687" t="s">
        <v>16</v>
      </c>
      <c r="B1" s="688"/>
      <c r="C1" s="530" t="s">
        <v>436</v>
      </c>
      <c r="D1" s="678" t="s">
        <v>437</v>
      </c>
      <c r="E1" s="679"/>
      <c r="F1" s="683" t="s">
        <v>4</v>
      </c>
      <c r="G1" s="684"/>
      <c r="H1" s="530" t="s">
        <v>436</v>
      </c>
      <c r="I1" s="680" t="s">
        <v>437</v>
      </c>
      <c r="J1" s="679"/>
    </row>
    <row r="2" spans="1:10" ht="15.75" customHeight="1" thickBot="1" x14ac:dyDescent="0.25">
      <c r="A2" s="689"/>
      <c r="B2" s="690"/>
      <c r="C2" s="531" t="s">
        <v>226</v>
      </c>
      <c r="D2" s="532" t="s">
        <v>434</v>
      </c>
      <c r="E2" s="133" t="s">
        <v>435</v>
      </c>
      <c r="F2" s="685"/>
      <c r="G2" s="686"/>
      <c r="H2" s="531" t="s">
        <v>226</v>
      </c>
      <c r="I2" s="532" t="s">
        <v>434</v>
      </c>
      <c r="J2" s="133" t="s">
        <v>435</v>
      </c>
    </row>
    <row r="3" spans="1:10" ht="17.25" x14ac:dyDescent="0.2">
      <c r="A3" s="13" t="s">
        <v>149</v>
      </c>
      <c r="B3" s="5" t="s">
        <v>145</v>
      </c>
      <c r="C3" s="533">
        <f>'Bevétel össz. - 3. mell.'!E10</f>
        <v>89669802</v>
      </c>
      <c r="D3" s="534">
        <f>'Bevétel össz. - 3. mell.'!H10</f>
        <v>93535778</v>
      </c>
      <c r="E3" s="139">
        <f>IF(OR(C3=0,D3=0),"",D3/C3)</f>
        <v>1.0431134664488275</v>
      </c>
      <c r="F3" s="135" t="s">
        <v>49</v>
      </c>
      <c r="G3" s="6" t="s">
        <v>0</v>
      </c>
      <c r="H3" s="535">
        <f>'Kiadás össz. - 4. mell.'!E4</f>
        <v>58821944</v>
      </c>
      <c r="I3" s="536">
        <f>'Kiadás össz. - 4. mell.'!H4</f>
        <v>60329871</v>
      </c>
      <c r="J3" s="140">
        <f>IF(OR(H3=0,I3=0),"",I3/H3)</f>
        <v>1.0256354499266465</v>
      </c>
    </row>
    <row r="4" spans="1:10" ht="17.25" x14ac:dyDescent="0.2">
      <c r="A4" s="13" t="s">
        <v>150</v>
      </c>
      <c r="B4" s="5" t="s">
        <v>217</v>
      </c>
      <c r="C4" s="533">
        <f>'Bevétel össz. - 3. mell.'!E14</f>
        <v>9368400</v>
      </c>
      <c r="D4" s="534">
        <f>'Bevétel össz. - 3. mell.'!H14</f>
        <v>9742814</v>
      </c>
      <c r="E4" s="139">
        <f t="shared" ref="E4:E32" si="0">IF(OR(C4=0,D4=0),"",D4/C4)</f>
        <v>1.0399656291362454</v>
      </c>
      <c r="F4" s="135" t="s">
        <v>53</v>
      </c>
      <c r="G4" s="6" t="s">
        <v>7</v>
      </c>
      <c r="H4" s="535">
        <f>'Kiadás össz. - 4. mell.'!E5</f>
        <v>8893824</v>
      </c>
      <c r="I4" s="536">
        <f>'Kiadás össz. - 4. mell.'!H5</f>
        <v>8952196</v>
      </c>
      <c r="J4" s="140">
        <f t="shared" ref="J4:J32" si="1">IF(OR(H4=0,I4=0),"",I4/H4)</f>
        <v>1.0065632061079688</v>
      </c>
    </row>
    <row r="5" spans="1:10" ht="15.75" x14ac:dyDescent="0.2">
      <c r="A5" s="12" t="s">
        <v>144</v>
      </c>
      <c r="B5" s="6" t="s">
        <v>227</v>
      </c>
      <c r="C5" s="535">
        <f>SUM(C3:C4)</f>
        <v>99038202</v>
      </c>
      <c r="D5" s="536">
        <f>SUM(D3:D4)</f>
        <v>103278592</v>
      </c>
      <c r="E5" s="140">
        <f t="shared" si="0"/>
        <v>1.0428157005515912</v>
      </c>
      <c r="F5" s="135" t="s">
        <v>101</v>
      </c>
      <c r="G5" s="6" t="s">
        <v>1</v>
      </c>
      <c r="H5" s="535">
        <f>'Kiadás össz. - 4. mell.'!E6</f>
        <v>49321186</v>
      </c>
      <c r="I5" s="536">
        <f>'Kiadás össz. - 4. mell.'!H6</f>
        <v>53602080</v>
      </c>
      <c r="J5" s="140">
        <f t="shared" si="1"/>
        <v>1.0867962501956057</v>
      </c>
    </row>
    <row r="6" spans="1:10" ht="18" hidden="1" x14ac:dyDescent="0.2">
      <c r="A6" s="13" t="s">
        <v>154</v>
      </c>
      <c r="B6" s="5" t="s">
        <v>240</v>
      </c>
      <c r="C6" s="533">
        <f>'Bevétel össz. - 3. mell.'!E16</f>
        <v>0</v>
      </c>
      <c r="D6" s="534">
        <f>'Bevétel össz. - 3. mell.'!H16</f>
        <v>0</v>
      </c>
      <c r="E6" s="139" t="str">
        <f t="shared" si="0"/>
        <v/>
      </c>
      <c r="F6" s="136"/>
      <c r="G6" s="7"/>
      <c r="H6" s="543"/>
      <c r="I6" s="544"/>
      <c r="J6" s="143" t="str">
        <f t="shared" si="1"/>
        <v/>
      </c>
    </row>
    <row r="7" spans="1:10" ht="17.25" x14ac:dyDescent="0.2">
      <c r="A7" s="13" t="s">
        <v>152</v>
      </c>
      <c r="B7" s="5" t="s">
        <v>218</v>
      </c>
      <c r="C7" s="533">
        <f>'Bevétel össz. - 3. mell.'!E19</f>
        <v>0</v>
      </c>
      <c r="D7" s="534">
        <f>'Bevétel össz. - 3. mell.'!H19</f>
        <v>196614877</v>
      </c>
      <c r="E7" s="139" t="str">
        <f t="shared" si="0"/>
        <v/>
      </c>
      <c r="F7" s="135" t="s">
        <v>118</v>
      </c>
      <c r="G7" s="6" t="s">
        <v>2</v>
      </c>
      <c r="H7" s="535">
        <f>'Kiadás össz. - 4. mell.'!E7</f>
        <v>6294456</v>
      </c>
      <c r="I7" s="536">
        <f>'Kiadás össz. - 4. mell.'!H7</f>
        <v>7071146</v>
      </c>
      <c r="J7" s="140">
        <f t="shared" si="1"/>
        <v>1.1233927125711896</v>
      </c>
    </row>
    <row r="8" spans="1:10" ht="17.25" x14ac:dyDescent="0.2">
      <c r="A8" s="12" t="s">
        <v>153</v>
      </c>
      <c r="B8" s="6" t="s">
        <v>220</v>
      </c>
      <c r="C8" s="535">
        <f>SUM(C6:C7)</f>
        <v>0</v>
      </c>
      <c r="D8" s="536">
        <f>SUM(D6:D7)</f>
        <v>196614877</v>
      </c>
      <c r="E8" s="140" t="str">
        <f t="shared" si="0"/>
        <v/>
      </c>
      <c r="F8" s="137" t="s">
        <v>119</v>
      </c>
      <c r="G8" s="5" t="s">
        <v>120</v>
      </c>
      <c r="H8" s="533">
        <f>'Kiadás össz. - 4. mell.'!E8</f>
        <v>0</v>
      </c>
      <c r="I8" s="534">
        <f>'Kiadás össz. - 4. mell.'!H8</f>
        <v>3121596</v>
      </c>
      <c r="J8" s="139" t="str">
        <f t="shared" si="1"/>
        <v/>
      </c>
    </row>
    <row r="9" spans="1:10" ht="17.25" x14ac:dyDescent="0.2">
      <c r="A9" s="13" t="s">
        <v>156</v>
      </c>
      <c r="B9" s="5" t="s">
        <v>329</v>
      </c>
      <c r="C9" s="533">
        <f>'Bevétel össz. - 3. mell.'!E21</f>
        <v>0</v>
      </c>
      <c r="D9" s="534">
        <f>'Bevétel össz. - 3. mell.'!H21</f>
        <v>0</v>
      </c>
      <c r="E9" s="139" t="str">
        <f t="shared" si="0"/>
        <v/>
      </c>
      <c r="F9" s="137" t="s">
        <v>121</v>
      </c>
      <c r="G9" s="5" t="s">
        <v>134</v>
      </c>
      <c r="H9" s="533">
        <f>'Kiadás össz. - 4. mell.'!E9</f>
        <v>9664682</v>
      </c>
      <c r="I9" s="534">
        <f>'Kiadás össz. - 4. mell.'!H9</f>
        <v>9664682</v>
      </c>
      <c r="J9" s="139">
        <f t="shared" si="1"/>
        <v>1</v>
      </c>
    </row>
    <row r="10" spans="1:10" ht="17.25" x14ac:dyDescent="0.2">
      <c r="A10" s="13" t="s">
        <v>342</v>
      </c>
      <c r="B10" s="5" t="s">
        <v>251</v>
      </c>
      <c r="C10" s="533">
        <f>'Bevétel össz. - 3. mell.'!E22</f>
        <v>6822000</v>
      </c>
      <c r="D10" s="534">
        <f>'Bevétel össz. - 3. mell.'!H22</f>
        <v>6822000</v>
      </c>
      <c r="E10" s="139">
        <f t="shared" si="0"/>
        <v>1</v>
      </c>
      <c r="F10" s="137" t="s">
        <v>123</v>
      </c>
      <c r="G10" s="8" t="s">
        <v>223</v>
      </c>
      <c r="H10" s="533">
        <f>'Kiadás össz. - 4. mell.'!E10</f>
        <v>0</v>
      </c>
      <c r="I10" s="534">
        <f>'Kiadás össz. - 4. mell.'!H10</f>
        <v>0</v>
      </c>
      <c r="J10" s="139" t="str">
        <f t="shared" si="1"/>
        <v/>
      </c>
    </row>
    <row r="11" spans="1:10" ht="17.25" x14ac:dyDescent="0.2">
      <c r="A11" s="13" t="s">
        <v>343</v>
      </c>
      <c r="B11" s="5" t="s">
        <v>330</v>
      </c>
      <c r="C11" s="533">
        <f>'Bevétel össz. - 3. mell.'!E23</f>
        <v>82868822</v>
      </c>
      <c r="D11" s="534">
        <f>'Bevétel össz. - 3. mell.'!H23</f>
        <v>82868822</v>
      </c>
      <c r="E11" s="139">
        <f t="shared" si="0"/>
        <v>1</v>
      </c>
      <c r="F11" s="137" t="s">
        <v>126</v>
      </c>
      <c r="G11" s="5" t="s">
        <v>136</v>
      </c>
      <c r="H11" s="533">
        <f>'Kiadás össz. - 4. mell.'!E11</f>
        <v>2200000</v>
      </c>
      <c r="I11" s="534">
        <f>'Kiadás össz. - 4. mell.'!H11</f>
        <v>2202400</v>
      </c>
      <c r="J11" s="139">
        <f t="shared" si="1"/>
        <v>1.001090909090909</v>
      </c>
    </row>
    <row r="12" spans="1:10" ht="17.25" x14ac:dyDescent="0.2">
      <c r="A12" s="13" t="s">
        <v>158</v>
      </c>
      <c r="B12" s="5" t="s">
        <v>331</v>
      </c>
      <c r="C12" s="533">
        <f>'Bevétel össz. - 3. mell.'!E24</f>
        <v>8000000</v>
      </c>
      <c r="D12" s="534">
        <f>'Bevétel össz. - 3. mell.'!H24</f>
        <v>8000000</v>
      </c>
      <c r="E12" s="139">
        <f t="shared" si="0"/>
        <v>1</v>
      </c>
      <c r="F12" s="135" t="s">
        <v>128</v>
      </c>
      <c r="G12" s="6" t="s">
        <v>224</v>
      </c>
      <c r="H12" s="535">
        <f>SUM(H8:H11)</f>
        <v>11864682</v>
      </c>
      <c r="I12" s="536">
        <f>SUM(I8:I11)</f>
        <v>14988678</v>
      </c>
      <c r="J12" s="140">
        <f t="shared" si="1"/>
        <v>1.263302126428673</v>
      </c>
    </row>
    <row r="13" spans="1:10" ht="17.25" x14ac:dyDescent="0.2">
      <c r="A13" s="13" t="s">
        <v>159</v>
      </c>
      <c r="B13" s="5" t="s">
        <v>161</v>
      </c>
      <c r="C13" s="533">
        <f>'Bevétel össz. - 3. mell.'!E25</f>
        <v>0</v>
      </c>
      <c r="D13" s="534">
        <f>'Bevétel össz. - 3. mell.'!H25</f>
        <v>0</v>
      </c>
      <c r="E13" s="139" t="str">
        <f t="shared" si="0"/>
        <v/>
      </c>
      <c r="F13" s="138"/>
      <c r="G13" s="9"/>
      <c r="H13" s="545"/>
      <c r="I13" s="546"/>
      <c r="J13" s="144" t="str">
        <f t="shared" si="1"/>
        <v/>
      </c>
    </row>
    <row r="14" spans="1:10" ht="17.25" x14ac:dyDescent="0.2">
      <c r="A14" s="13" t="s">
        <v>160</v>
      </c>
      <c r="B14" s="5" t="s">
        <v>250</v>
      </c>
      <c r="C14" s="533">
        <f>'Bevétel össz. - 3. mell.'!E26</f>
        <v>0</v>
      </c>
      <c r="D14" s="534">
        <f>'Bevétel össz. - 3. mell.'!H26</f>
        <v>0</v>
      </c>
      <c r="E14" s="139" t="str">
        <f t="shared" si="0"/>
        <v/>
      </c>
      <c r="F14" s="135" t="s">
        <v>109</v>
      </c>
      <c r="G14" s="6" t="s">
        <v>3</v>
      </c>
      <c r="H14" s="535">
        <f>'Kiadás össz. - 4. mell.'!E13</f>
        <v>20444999</v>
      </c>
      <c r="I14" s="536">
        <f>'Kiadás össz. - 4. mell.'!H13</f>
        <v>418773768</v>
      </c>
      <c r="J14" s="140">
        <f t="shared" si="1"/>
        <v>20.482943921885248</v>
      </c>
    </row>
    <row r="15" spans="1:10" ht="17.25" x14ac:dyDescent="0.2">
      <c r="A15" s="13" t="s">
        <v>303</v>
      </c>
      <c r="B15" s="5" t="s">
        <v>300</v>
      </c>
      <c r="C15" s="533">
        <f>'Bevétel össz. - 3. mell.'!E27</f>
        <v>1032599</v>
      </c>
      <c r="D15" s="534">
        <f>'Bevétel össz. - 3. mell.'!H27</f>
        <v>1032599</v>
      </c>
      <c r="E15" s="139">
        <f t="shared" si="0"/>
        <v>1</v>
      </c>
      <c r="F15" s="135" t="s">
        <v>112</v>
      </c>
      <c r="G15" s="6" t="s">
        <v>9</v>
      </c>
      <c r="H15" s="535">
        <f>'Kiadás össz. - 4. mell.'!E14</f>
        <v>32489314</v>
      </c>
      <c r="I15" s="536">
        <f>'Kiadás össz. - 4. mell.'!H14</f>
        <v>32489314</v>
      </c>
      <c r="J15" s="140">
        <f t="shared" si="1"/>
        <v>1</v>
      </c>
    </row>
    <row r="16" spans="1:10" ht="17.25" x14ac:dyDescent="0.2">
      <c r="A16" s="13" t="s">
        <v>304</v>
      </c>
      <c r="B16" s="5" t="s">
        <v>498</v>
      </c>
      <c r="C16" s="533">
        <f>'Bevétel össz. - 3. mell.'!E28</f>
        <v>115974</v>
      </c>
      <c r="D16" s="534">
        <f>'Bevétel össz. - 3. mell.'!H28</f>
        <v>115974</v>
      </c>
      <c r="E16" s="139">
        <f t="shared" si="0"/>
        <v>1</v>
      </c>
      <c r="F16" s="137" t="s">
        <v>351</v>
      </c>
      <c r="G16" s="5" t="s">
        <v>352</v>
      </c>
      <c r="H16" s="533">
        <f>'Kiadás össz. - 4. mell.'!E15</f>
        <v>0</v>
      </c>
      <c r="I16" s="534">
        <f>'Kiadás össz. - 4. mell.'!H15</f>
        <v>0</v>
      </c>
      <c r="J16" s="139" t="str">
        <f t="shared" si="1"/>
        <v/>
      </c>
    </row>
    <row r="17" spans="1:10" ht="17.25" x14ac:dyDescent="0.2">
      <c r="A17" s="13" t="s">
        <v>302</v>
      </c>
      <c r="B17" s="5" t="s">
        <v>499</v>
      </c>
      <c r="C17" s="533">
        <f>'Bevétel össz. - 3. mell.'!E29</f>
        <v>1427</v>
      </c>
      <c r="D17" s="534">
        <f>'Bevétel össz. - 3. mell.'!H29</f>
        <v>1427</v>
      </c>
      <c r="E17" s="139">
        <f t="shared" si="0"/>
        <v>1</v>
      </c>
      <c r="F17" s="137" t="s">
        <v>113</v>
      </c>
      <c r="G17" s="5" t="s">
        <v>141</v>
      </c>
      <c r="H17" s="533">
        <f>'Kiadás össz. - 4. mell.'!E16</f>
        <v>0</v>
      </c>
      <c r="I17" s="534">
        <f>'Kiadás össz. - 4. mell.'!H16</f>
        <v>0</v>
      </c>
      <c r="J17" s="139" t="str">
        <f t="shared" si="1"/>
        <v/>
      </c>
    </row>
    <row r="18" spans="1:10" ht="17.25" x14ac:dyDescent="0.2">
      <c r="A18" s="12" t="s">
        <v>162</v>
      </c>
      <c r="B18" s="6" t="s">
        <v>219</v>
      </c>
      <c r="C18" s="535">
        <f>SUM(C9:C17)</f>
        <v>98840822</v>
      </c>
      <c r="D18" s="536">
        <f>SUM(D9:D17)</f>
        <v>98840822</v>
      </c>
      <c r="E18" s="140">
        <f t="shared" si="0"/>
        <v>1</v>
      </c>
      <c r="F18" s="137" t="s">
        <v>114</v>
      </c>
      <c r="G18" s="5" t="s">
        <v>142</v>
      </c>
      <c r="H18" s="533">
        <f>'Kiadás össz. - 4. mell.'!E17</f>
        <v>0</v>
      </c>
      <c r="I18" s="534">
        <f>'Kiadás össz. - 4. mell.'!H17</f>
        <v>0</v>
      </c>
      <c r="J18" s="139" t="str">
        <f t="shared" si="1"/>
        <v/>
      </c>
    </row>
    <row r="19" spans="1:10" ht="17.25" x14ac:dyDescent="0.2">
      <c r="A19" s="12" t="s">
        <v>164</v>
      </c>
      <c r="B19" s="6" t="s">
        <v>19</v>
      </c>
      <c r="C19" s="535">
        <f>'Bevétel össz. - 3. mell.'!E40</f>
        <v>9510978</v>
      </c>
      <c r="D19" s="536">
        <f>'Bevétel össz. - 3. mell.'!H40</f>
        <v>10284306</v>
      </c>
      <c r="E19" s="140">
        <f t="shared" si="0"/>
        <v>1.081308988413179</v>
      </c>
      <c r="F19" s="137" t="s">
        <v>115</v>
      </c>
      <c r="G19" s="5" t="s">
        <v>143</v>
      </c>
      <c r="H19" s="533">
        <f>'Kiadás össz. - 4. mell.'!E18</f>
        <v>0</v>
      </c>
      <c r="I19" s="534">
        <f>'Kiadás össz. - 4. mell.'!H18</f>
        <v>0</v>
      </c>
      <c r="J19" s="139" t="str">
        <f t="shared" si="1"/>
        <v/>
      </c>
    </row>
    <row r="20" spans="1:10" ht="15.75" x14ac:dyDescent="0.2">
      <c r="A20" s="12" t="s">
        <v>221</v>
      </c>
      <c r="B20" s="6" t="s">
        <v>222</v>
      </c>
      <c r="C20" s="535">
        <f>'Bevétel össz. - 3. mell.'!E44</f>
        <v>0</v>
      </c>
      <c r="D20" s="536">
        <f>'Bevétel össz. - 3. mell.'!H44</f>
        <v>0</v>
      </c>
      <c r="E20" s="140" t="str">
        <f t="shared" si="0"/>
        <v/>
      </c>
      <c r="F20" s="135" t="s">
        <v>116</v>
      </c>
      <c r="G20" s="6" t="s">
        <v>225</v>
      </c>
      <c r="H20" s="535">
        <f>SUM(H16:H19)</f>
        <v>0</v>
      </c>
      <c r="I20" s="536">
        <f>SUM(I16:I19)</f>
        <v>0</v>
      </c>
      <c r="J20" s="140" t="str">
        <f t="shared" si="1"/>
        <v/>
      </c>
    </row>
    <row r="21" spans="1:10" ht="17.25" x14ac:dyDescent="0.2">
      <c r="A21" s="13" t="s">
        <v>186</v>
      </c>
      <c r="B21" s="5" t="s">
        <v>228</v>
      </c>
      <c r="C21" s="533">
        <f>'Bevétel össz. - 3. mell.'!E45</f>
        <v>0</v>
      </c>
      <c r="D21" s="534">
        <f>'Bevétel össz. - 3. mell.'!H45</f>
        <v>0</v>
      </c>
      <c r="E21" s="139" t="str">
        <f t="shared" si="0"/>
        <v/>
      </c>
      <c r="F21" s="137"/>
      <c r="G21" s="5"/>
      <c r="H21" s="533"/>
      <c r="I21" s="534"/>
      <c r="J21" s="139" t="str">
        <f t="shared" si="1"/>
        <v/>
      </c>
    </row>
    <row r="22" spans="1:10" ht="17.25" x14ac:dyDescent="0.2">
      <c r="A22" s="13" t="s">
        <v>353</v>
      </c>
      <c r="B22" s="5" t="s">
        <v>360</v>
      </c>
      <c r="C22" s="533">
        <f>'Bevétel össz. - 3. mell.'!E46</f>
        <v>0</v>
      </c>
      <c r="D22" s="534">
        <f>'Bevétel össz. - 3. mell.'!H46</f>
        <v>0</v>
      </c>
      <c r="E22" s="139" t="str">
        <f t="shared" si="0"/>
        <v/>
      </c>
      <c r="F22" s="137"/>
      <c r="G22" s="5"/>
      <c r="H22" s="533"/>
      <c r="I22" s="534"/>
      <c r="J22" s="139" t="str">
        <f t="shared" si="1"/>
        <v/>
      </c>
    </row>
    <row r="23" spans="1:10" ht="17.25" x14ac:dyDescent="0.2">
      <c r="A23" s="13" t="s">
        <v>308</v>
      </c>
      <c r="B23" s="5" t="s">
        <v>229</v>
      </c>
      <c r="C23" s="533">
        <f>'Bevétel össz. - 3. mell.'!E47</f>
        <v>0</v>
      </c>
      <c r="D23" s="534">
        <f>'Bevétel össz. - 3. mell.'!H47</f>
        <v>0</v>
      </c>
      <c r="E23" s="139" t="str">
        <f t="shared" si="0"/>
        <v/>
      </c>
      <c r="F23" s="137"/>
      <c r="G23" s="5"/>
      <c r="H23" s="533"/>
      <c r="I23" s="534"/>
      <c r="J23" s="139" t="str">
        <f t="shared" si="1"/>
        <v/>
      </c>
    </row>
    <row r="24" spans="1:10" ht="17.25" x14ac:dyDescent="0.2">
      <c r="A24" s="12" t="s">
        <v>189</v>
      </c>
      <c r="B24" s="6" t="s">
        <v>230</v>
      </c>
      <c r="C24" s="535">
        <f>SUM(C21:C23)</f>
        <v>0</v>
      </c>
      <c r="D24" s="536">
        <f>SUM(D21:D23)</f>
        <v>0</v>
      </c>
      <c r="E24" s="140" t="str">
        <f t="shared" si="0"/>
        <v/>
      </c>
      <c r="F24" s="137"/>
      <c r="G24" s="5"/>
      <c r="H24" s="533"/>
      <c r="I24" s="534"/>
      <c r="J24" s="139" t="str">
        <f t="shared" si="1"/>
        <v/>
      </c>
    </row>
    <row r="25" spans="1:10" ht="17.25" x14ac:dyDescent="0.2">
      <c r="A25" s="13" t="s">
        <v>192</v>
      </c>
      <c r="B25" s="5" t="s">
        <v>193</v>
      </c>
      <c r="C25" s="533">
        <f>'Bevétel össz. - 3. mell.'!E49</f>
        <v>0</v>
      </c>
      <c r="D25" s="534">
        <f>'Bevétel össz. - 3. mell.'!H49</f>
        <v>0</v>
      </c>
      <c r="E25" s="139" t="str">
        <f t="shared" si="0"/>
        <v/>
      </c>
      <c r="F25" s="137"/>
      <c r="G25" s="5"/>
      <c r="H25" s="533"/>
      <c r="I25" s="534"/>
      <c r="J25" s="139" t="str">
        <f t="shared" si="1"/>
        <v/>
      </c>
    </row>
    <row r="26" spans="1:10" ht="17.25" x14ac:dyDescent="0.2">
      <c r="A26" s="13" t="s">
        <v>355</v>
      </c>
      <c r="B26" s="5" t="s">
        <v>358</v>
      </c>
      <c r="C26" s="533">
        <f>'Bevétel össz. - 3. mell.'!E50</f>
        <v>0</v>
      </c>
      <c r="D26" s="534">
        <f>'Bevétel össz. - 3. mell.'!H50</f>
        <v>1834483</v>
      </c>
      <c r="E26" s="139" t="str">
        <f t="shared" si="0"/>
        <v/>
      </c>
      <c r="F26" s="137"/>
      <c r="G26" s="5"/>
      <c r="H26" s="533"/>
      <c r="I26" s="534"/>
      <c r="J26" s="139" t="str">
        <f t="shared" si="1"/>
        <v/>
      </c>
    </row>
    <row r="27" spans="1:10" ht="17.25" x14ac:dyDescent="0.2">
      <c r="A27" s="13" t="s">
        <v>310</v>
      </c>
      <c r="B27" s="5" t="s">
        <v>232</v>
      </c>
      <c r="C27" s="533">
        <f>'Bevétel össz. - 3. mell.'!E51</f>
        <v>0</v>
      </c>
      <c r="D27" s="534">
        <f>'Bevétel össz. - 3. mell.'!H51</f>
        <v>0</v>
      </c>
      <c r="E27" s="139" t="str">
        <f t="shared" si="0"/>
        <v/>
      </c>
      <c r="F27" s="137"/>
      <c r="G27" s="5"/>
      <c r="H27" s="533"/>
      <c r="I27" s="534"/>
      <c r="J27" s="139" t="str">
        <f t="shared" si="1"/>
        <v/>
      </c>
    </row>
    <row r="28" spans="1:10" ht="17.25" x14ac:dyDescent="0.2">
      <c r="A28" s="12" t="s">
        <v>190</v>
      </c>
      <c r="B28" s="6" t="s">
        <v>319</v>
      </c>
      <c r="C28" s="535">
        <f>SUM(C25:C27)</f>
        <v>0</v>
      </c>
      <c r="D28" s="536">
        <f>SUM(D25:D27)</f>
        <v>1834483</v>
      </c>
      <c r="E28" s="140" t="str">
        <f t="shared" si="0"/>
        <v/>
      </c>
      <c r="F28" s="137" t="s">
        <v>279</v>
      </c>
      <c r="G28" s="5" t="s">
        <v>8</v>
      </c>
      <c r="H28" s="533">
        <f>'Kiadás össz. - 4. mell.'!E20</f>
        <v>294065166</v>
      </c>
      <c r="I28" s="534">
        <f>'Kiadás össz. - 4. mell.'!H20</f>
        <v>89451566</v>
      </c>
      <c r="J28" s="139">
        <f t="shared" si="1"/>
        <v>0.30418960265426337</v>
      </c>
    </row>
    <row r="29" spans="1:10" ht="15.75" x14ac:dyDescent="0.2">
      <c r="A29" s="691" t="s">
        <v>361</v>
      </c>
      <c r="B29" s="692"/>
      <c r="C29" s="537">
        <f>SUM(C28,C24,C18,C20,C19,C8,C5)</f>
        <v>207390002</v>
      </c>
      <c r="D29" s="538">
        <f>SUM(D28,D24,D18,D20,D19,D8,D5)</f>
        <v>410853080</v>
      </c>
      <c r="E29" s="141">
        <f t="shared" si="0"/>
        <v>1.9810650274259605</v>
      </c>
      <c r="F29" s="692" t="s">
        <v>362</v>
      </c>
      <c r="G29" s="692"/>
      <c r="H29" s="537">
        <f>SUM(H21:H28,H20,H15,H14,H12,H7,H5,H4,H3)</f>
        <v>482195571</v>
      </c>
      <c r="I29" s="538">
        <f>SUM(I21:I28,I20,I15,I14,I12,I7,I5,I4,I3)</f>
        <v>685658619</v>
      </c>
      <c r="J29" s="141">
        <f t="shared" si="1"/>
        <v>1.421951299921832</v>
      </c>
    </row>
    <row r="30" spans="1:10" ht="17.25" x14ac:dyDescent="0.2">
      <c r="A30" s="13" t="s">
        <v>408</v>
      </c>
      <c r="B30" s="5" t="s">
        <v>420</v>
      </c>
      <c r="C30" s="533">
        <f>'Bevétel össz. - 3. mell.'!E54</f>
        <v>0</v>
      </c>
      <c r="D30" s="534">
        <f>'Bevétel össz. - 3. mell.'!H54</f>
        <v>0</v>
      </c>
      <c r="E30" s="139" t="str">
        <f t="shared" si="0"/>
        <v/>
      </c>
      <c r="F30" s="137" t="s">
        <v>260</v>
      </c>
      <c r="G30" s="5" t="s">
        <v>261</v>
      </c>
      <c r="H30" s="533">
        <f>'Kiadás össz. - 4. mell.'!E22</f>
        <v>3586761</v>
      </c>
      <c r="I30" s="534">
        <f>'Kiadás össz. - 4. mell.'!H22</f>
        <v>3586791</v>
      </c>
      <c r="J30" s="139">
        <f>IF(OR(H30=0,I30=0),"",I30/H30)</f>
        <v>1.0000083640922828</v>
      </c>
    </row>
    <row r="31" spans="1:10" ht="17.25" x14ac:dyDescent="0.2">
      <c r="A31" s="13" t="s">
        <v>196</v>
      </c>
      <c r="B31" s="5" t="s">
        <v>195</v>
      </c>
      <c r="C31" s="533">
        <f>'Bevétel össz. - 3. mell.'!E55</f>
        <v>0</v>
      </c>
      <c r="D31" s="534">
        <f>'Bevétel össz. - 3. mell.'!H55</f>
        <v>0</v>
      </c>
      <c r="E31" s="139" t="str">
        <f t="shared" si="0"/>
        <v/>
      </c>
      <c r="F31" s="137"/>
      <c r="G31" s="5"/>
      <c r="H31" s="533"/>
      <c r="I31" s="534"/>
      <c r="J31" s="139" t="str">
        <f t="shared" si="1"/>
        <v/>
      </c>
    </row>
    <row r="32" spans="1:10" ht="17.25" x14ac:dyDescent="0.2">
      <c r="A32" s="13" t="s">
        <v>197</v>
      </c>
      <c r="B32" s="5" t="s">
        <v>198</v>
      </c>
      <c r="C32" s="533">
        <f>'Bevétel össz. - 3. mell.'!E56</f>
        <v>278392330</v>
      </c>
      <c r="D32" s="534">
        <f>'Bevétel össz. - 3. mell.'!H56</f>
        <v>278392330</v>
      </c>
      <c r="E32" s="139">
        <f t="shared" si="0"/>
        <v>1</v>
      </c>
      <c r="F32" s="137"/>
      <c r="G32" s="5"/>
      <c r="H32" s="533"/>
      <c r="I32" s="534"/>
      <c r="J32" s="139" t="str">
        <f t="shared" si="1"/>
        <v/>
      </c>
    </row>
    <row r="33" spans="1:10" ht="18" x14ac:dyDescent="0.2">
      <c r="A33" s="693" t="s">
        <v>320</v>
      </c>
      <c r="B33" s="694"/>
      <c r="C33" s="539">
        <f>SUM(C29:C32)</f>
        <v>485782332</v>
      </c>
      <c r="D33" s="540">
        <f>SUM(D29:D32)</f>
        <v>689245410</v>
      </c>
      <c r="E33" s="142">
        <f>IF(OR(C33=0,D33=0),"",D33/C33)</f>
        <v>1.418835895414986</v>
      </c>
      <c r="F33" s="694" t="s">
        <v>320</v>
      </c>
      <c r="G33" s="694"/>
      <c r="H33" s="539">
        <f>SUM(H29:H32)</f>
        <v>485782332</v>
      </c>
      <c r="I33" s="540">
        <f>SUM(I29:I32)</f>
        <v>689245410</v>
      </c>
      <c r="J33" s="142">
        <f>IF(OR(H33=0,I33=0),"",I33/H33)</f>
        <v>1.418835895414986</v>
      </c>
    </row>
    <row r="34" spans="1:10" ht="18" thickBot="1" x14ac:dyDescent="0.25">
      <c r="A34" s="13" t="s">
        <v>199</v>
      </c>
      <c r="B34" s="5" t="s">
        <v>15</v>
      </c>
      <c r="C34" s="533">
        <f>'Bevétel össz. - 3. mell.'!E60</f>
        <v>44578156</v>
      </c>
      <c r="D34" s="534">
        <f>'Bevétel össz. - 3. mell.'!H60</f>
        <v>44578156</v>
      </c>
      <c r="E34" s="139">
        <f t="shared" ref="E34" si="2">IF(OR(C34=0,D34=0),"",D34/C34)</f>
        <v>1</v>
      </c>
      <c r="F34" s="137" t="s">
        <v>133</v>
      </c>
      <c r="G34" s="5" t="s">
        <v>15</v>
      </c>
      <c r="H34" s="533">
        <f>'Kiadás össz. - 4. mell.'!E24</f>
        <v>44578156</v>
      </c>
      <c r="I34" s="534">
        <f>'Kiadás össz. - 4. mell.'!H24</f>
        <v>44578156</v>
      </c>
      <c r="J34" s="139">
        <f t="shared" ref="J34" si="3">IF(OR(H34=0,I34=0),"",I34/H34)</f>
        <v>1</v>
      </c>
    </row>
    <row r="35" spans="1:10" ht="18.75" thickBot="1" x14ac:dyDescent="0.25">
      <c r="A35" s="682" t="s">
        <v>363</v>
      </c>
      <c r="B35" s="681"/>
      <c r="C35" s="541">
        <f>SUM(C33:C34)</f>
        <v>530360488</v>
      </c>
      <c r="D35" s="542">
        <f>SUM(D33:D34)</f>
        <v>733823566</v>
      </c>
      <c r="E35" s="145">
        <f>IF(OR(C35=0,D35=0),"",D35/C35)</f>
        <v>1.3836316667692636</v>
      </c>
      <c r="F35" s="681" t="s">
        <v>364</v>
      </c>
      <c r="G35" s="681"/>
      <c r="H35" s="541">
        <f>SUM(H33:H34)</f>
        <v>530360488</v>
      </c>
      <c r="I35" s="542">
        <f>SUM(I33:I34)</f>
        <v>733823566</v>
      </c>
      <c r="J35" s="145">
        <f>IF(OR(H35=0,I35=0),"",I35/H35)</f>
        <v>1.3836316667692636</v>
      </c>
    </row>
    <row r="36" spans="1:10" ht="14.25" thickTop="1" x14ac:dyDescent="0.2"/>
  </sheetData>
  <mergeCells count="10">
    <mergeCell ref="D1:E1"/>
    <mergeCell ref="I1:J1"/>
    <mergeCell ref="F35:G35"/>
    <mergeCell ref="A35:B35"/>
    <mergeCell ref="F1:G2"/>
    <mergeCell ref="A1:B2"/>
    <mergeCell ref="A29:B29"/>
    <mergeCell ref="A33:B33"/>
    <mergeCell ref="F33:G33"/>
    <mergeCell ref="F29:G29"/>
  </mergeCells>
  <phoneticPr fontId="2" type="noConversion"/>
  <printOptions horizontalCentered="1"/>
  <pageMargins left="0.59055118110236227" right="0.59055118110236227" top="0.94488188976377963" bottom="0.43307086614173229" header="0.39370078740157483" footer="0.39370078740157483"/>
  <pageSetup paperSize="9" scale="55" orientation="landscape" r:id="rId1"/>
  <headerFooter>
    <oddHeader>&amp;L&amp;"Century Gothic,Félkövér"&amp;12BEZENYE Községi Önkormányzat&amp;C&amp;"Century Gothic,Félkövér"&amp;12KÖLTSÉGVETÉSI MÉRLEG
2021. I. félév&amp;R&amp;"Century Gothic,Normál"&amp;8 1. melléklet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C7" sqref="C7"/>
    </sheetView>
  </sheetViews>
  <sheetFormatPr defaultColWidth="9.140625" defaultRowHeight="13.5" x14ac:dyDescent="0.2"/>
  <cols>
    <col min="1" max="1" width="10.140625" style="4" bestFit="1" customWidth="1"/>
    <col min="2" max="2" width="46.5703125" style="4" bestFit="1" customWidth="1"/>
    <col min="3" max="3" width="15.42578125" style="4" bestFit="1" customWidth="1"/>
    <col min="4" max="16384" width="9.140625" style="4"/>
  </cols>
  <sheetData>
    <row r="1" spans="1:3" x14ac:dyDescent="0.2">
      <c r="A1" s="837" t="s">
        <v>506</v>
      </c>
      <c r="B1" s="838"/>
      <c r="C1" s="838"/>
    </row>
    <row r="2" spans="1:3" x14ac:dyDescent="0.2">
      <c r="A2" s="839"/>
      <c r="B2" s="839"/>
      <c r="C2" s="839"/>
    </row>
    <row r="3" spans="1:3" ht="14.25" thickBot="1" x14ac:dyDescent="0.25">
      <c r="A3" s="840"/>
      <c r="B3" s="840"/>
      <c r="C3" s="840"/>
    </row>
    <row r="4" spans="1:3" ht="15" thickBot="1" x14ac:dyDescent="0.25">
      <c r="A4" s="350" t="s">
        <v>425</v>
      </c>
      <c r="B4" s="350" t="s">
        <v>255</v>
      </c>
      <c r="C4" s="350" t="s">
        <v>507</v>
      </c>
    </row>
    <row r="5" spans="1:3" ht="14.25" x14ac:dyDescent="0.2">
      <c r="A5" s="351" t="s">
        <v>256</v>
      </c>
      <c r="B5" s="352" t="s">
        <v>458</v>
      </c>
      <c r="C5" s="353">
        <f>SUM(C6:C7)</f>
        <v>689245410</v>
      </c>
    </row>
    <row r="6" spans="1:3" ht="16.5" x14ac:dyDescent="0.2">
      <c r="A6" s="354" t="s">
        <v>257</v>
      </c>
      <c r="B6" s="355" t="s">
        <v>458</v>
      </c>
      <c r="C6" s="356">
        <f>'Bevétel össz. - 3. mell.'!F59</f>
        <v>686808986</v>
      </c>
    </row>
    <row r="7" spans="1:3" ht="17.25" thickBot="1" x14ac:dyDescent="0.25">
      <c r="A7" s="357" t="s">
        <v>258</v>
      </c>
      <c r="B7" s="358" t="s">
        <v>459</v>
      </c>
      <c r="C7" s="359">
        <f>'Bevétel össz. - 3. mell.'!G59</f>
        <v>2436424</v>
      </c>
    </row>
    <row r="8" spans="1:3" ht="15.75" thickBot="1" x14ac:dyDescent="0.25">
      <c r="A8" s="835" t="s">
        <v>505</v>
      </c>
      <c r="B8" s="836"/>
      <c r="C8" s="360">
        <f>SUM(C6:C7)</f>
        <v>689245410</v>
      </c>
    </row>
    <row r="9" spans="1:3" ht="17.25" x14ac:dyDescent="0.2">
      <c r="A9" s="361"/>
      <c r="B9" s="362"/>
      <c r="C9" s="363"/>
    </row>
    <row r="10" spans="1:3" ht="17.25" x14ac:dyDescent="0.2">
      <c r="A10" s="361"/>
      <c r="B10" s="362"/>
      <c r="C10" s="363"/>
    </row>
    <row r="11" spans="1:3" ht="16.5" x14ac:dyDescent="0.2">
      <c r="A11" s="361"/>
      <c r="B11" s="364"/>
      <c r="C11" s="363"/>
    </row>
    <row r="12" spans="1:3" ht="16.5" x14ac:dyDescent="0.2">
      <c r="A12" s="361"/>
      <c r="B12" s="365"/>
      <c r="C12" s="366"/>
    </row>
    <row r="13" spans="1:3" ht="16.5" x14ac:dyDescent="0.2">
      <c r="A13" s="365"/>
      <c r="B13" s="367"/>
      <c r="C13" s="363"/>
    </row>
    <row r="14" spans="1:3" ht="16.5" x14ac:dyDescent="0.2">
      <c r="A14" s="361"/>
      <c r="B14" s="361"/>
      <c r="C14" s="363"/>
    </row>
    <row r="15" spans="1:3" ht="16.5" x14ac:dyDescent="0.2">
      <c r="A15" s="361"/>
      <c r="B15" s="361"/>
      <c r="C15" s="363"/>
    </row>
    <row r="16" spans="1:3" ht="16.5" x14ac:dyDescent="0.2">
      <c r="A16" s="361"/>
      <c r="B16" s="361"/>
      <c r="C16" s="363"/>
    </row>
    <row r="17" spans="1:3" ht="16.5" x14ac:dyDescent="0.2">
      <c r="A17" s="361"/>
      <c r="B17" s="361"/>
      <c r="C17" s="363"/>
    </row>
    <row r="18" spans="1:3" ht="16.5" x14ac:dyDescent="0.2">
      <c r="A18" s="361"/>
      <c r="B18" s="361"/>
      <c r="C18" s="363"/>
    </row>
    <row r="19" spans="1:3" ht="16.5" x14ac:dyDescent="0.2">
      <c r="A19" s="361"/>
      <c r="B19" s="361"/>
      <c r="C19" s="363"/>
    </row>
    <row r="20" spans="1:3" ht="16.5" x14ac:dyDescent="0.2">
      <c r="A20" s="361"/>
      <c r="B20" s="361"/>
      <c r="C20" s="363"/>
    </row>
    <row r="21" spans="1:3" ht="16.5" x14ac:dyDescent="0.2">
      <c r="A21" s="361"/>
      <c r="B21" s="361"/>
      <c r="C21" s="363"/>
    </row>
    <row r="22" spans="1:3" ht="16.5" x14ac:dyDescent="0.2">
      <c r="A22" s="361"/>
      <c r="B22" s="361"/>
      <c r="C22" s="363"/>
    </row>
    <row r="23" spans="1:3" ht="16.5" x14ac:dyDescent="0.2">
      <c r="A23" s="361"/>
      <c r="B23" s="361"/>
      <c r="C23" s="363"/>
    </row>
    <row r="24" spans="1:3" ht="16.5" x14ac:dyDescent="0.2">
      <c r="A24" s="361"/>
      <c r="B24" s="361"/>
      <c r="C24" s="363"/>
    </row>
    <row r="25" spans="1:3" ht="16.5" x14ac:dyDescent="0.2">
      <c r="A25" s="361"/>
      <c r="B25" s="361"/>
      <c r="C25" s="363"/>
    </row>
    <row r="26" spans="1:3" ht="16.5" x14ac:dyDescent="0.2">
      <c r="A26" s="361"/>
      <c r="B26" s="361"/>
      <c r="C26" s="363"/>
    </row>
    <row r="27" spans="1:3" ht="16.5" x14ac:dyDescent="0.2">
      <c r="A27" s="361"/>
      <c r="B27" s="365"/>
      <c r="C27" s="366"/>
    </row>
    <row r="28" spans="1:3" ht="16.5" x14ac:dyDescent="0.2">
      <c r="A28" s="361"/>
      <c r="B28" s="361"/>
      <c r="C28" s="363"/>
    </row>
    <row r="29" spans="1:3" ht="16.5" x14ac:dyDescent="0.2">
      <c r="A29" s="361"/>
      <c r="B29" s="361"/>
      <c r="C29" s="363"/>
    </row>
    <row r="30" spans="1:3" ht="16.5" x14ac:dyDescent="0.2">
      <c r="A30" s="361"/>
      <c r="B30" s="361"/>
      <c r="C30" s="363"/>
    </row>
    <row r="31" spans="1:3" ht="16.5" x14ac:dyDescent="0.2">
      <c r="A31" s="361"/>
      <c r="B31" s="365"/>
      <c r="C31" s="366"/>
    </row>
    <row r="32" spans="1:3" ht="16.5" x14ac:dyDescent="0.2">
      <c r="A32" s="361"/>
      <c r="B32" s="361"/>
      <c r="C32" s="366"/>
    </row>
    <row r="33" spans="1:3" ht="16.5" x14ac:dyDescent="0.2">
      <c r="A33" s="365"/>
      <c r="B33" s="361"/>
      <c r="C33" s="366"/>
    </row>
    <row r="34" spans="1:3" ht="16.5" x14ac:dyDescent="0.2">
      <c r="A34" s="365"/>
      <c r="B34" s="361"/>
      <c r="C34" s="366"/>
    </row>
    <row r="35" spans="1:3" ht="15" x14ac:dyDescent="0.2">
      <c r="A35" s="365"/>
      <c r="B35" s="41"/>
      <c r="C35" s="368"/>
    </row>
  </sheetData>
  <mergeCells count="2">
    <mergeCell ref="A8:B8"/>
    <mergeCell ref="A1:C3"/>
  </mergeCells>
  <phoneticPr fontId="2" type="noConversion"/>
  <printOptions horizontalCentered="1"/>
  <pageMargins left="0.59055118110236227" right="0.59055118110236227" top="1.4173228346456694" bottom="0.74803149606299213" header="0.55118110236220474" footer="0.31496062992125984"/>
  <pageSetup paperSize="9" orientation="portrait" horizontalDpi="120" verticalDpi="72" r:id="rId1"/>
  <headerFooter>
    <oddHeader>&amp;L&amp;"Century Gothic,Normál"BEZENYE Községi Önkormányzat&amp;R&amp;"Century Gothic,Normál" 10.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rgb="FF00B0F0"/>
    <pageSetUpPr fitToPage="1"/>
  </sheetPr>
  <dimension ref="A1:J33"/>
  <sheetViews>
    <sheetView zoomScale="80" zoomScaleNormal="80" workbookViewId="0">
      <pane ySplit="2" topLeftCell="A3" activePane="bottomLeft" state="frozen"/>
      <selection sqref="A1:C3"/>
      <selection pane="bottomLeft" activeCell="A32" sqref="A32:B32"/>
    </sheetView>
  </sheetViews>
  <sheetFormatPr defaultColWidth="9.140625" defaultRowHeight="13.5" x14ac:dyDescent="0.2"/>
  <cols>
    <col min="1" max="1" width="6.42578125" style="4" bestFit="1" customWidth="1"/>
    <col min="2" max="2" width="65.85546875" style="4" bestFit="1" customWidth="1"/>
    <col min="3" max="4" width="21.7109375" style="4" bestFit="1" customWidth="1"/>
    <col min="5" max="5" width="14" style="134" bestFit="1" customWidth="1"/>
    <col min="6" max="6" width="6.42578125" style="4" bestFit="1" customWidth="1"/>
    <col min="7" max="7" width="60" style="4" bestFit="1" customWidth="1"/>
    <col min="8" max="9" width="21.7109375" style="4" bestFit="1" customWidth="1"/>
    <col min="10" max="10" width="14" style="134" bestFit="1" customWidth="1"/>
    <col min="11" max="16384" width="9.140625" style="4"/>
  </cols>
  <sheetData>
    <row r="1" spans="1:10" ht="15.75" customHeight="1" thickTop="1" thickBot="1" x14ac:dyDescent="0.25">
      <c r="A1" s="695" t="s">
        <v>16</v>
      </c>
      <c r="B1" s="684"/>
      <c r="C1" s="547" t="s">
        <v>436</v>
      </c>
      <c r="D1" s="678" t="s">
        <v>437</v>
      </c>
      <c r="E1" s="679"/>
      <c r="F1" s="683" t="s">
        <v>4</v>
      </c>
      <c r="G1" s="684"/>
      <c r="H1" s="530" t="s">
        <v>436</v>
      </c>
      <c r="I1" s="678" t="s">
        <v>437</v>
      </c>
      <c r="J1" s="679"/>
    </row>
    <row r="2" spans="1:10" ht="16.5" customHeight="1" thickBot="1" x14ac:dyDescent="0.25">
      <c r="A2" s="696"/>
      <c r="B2" s="686"/>
      <c r="C2" s="548" t="s">
        <v>226</v>
      </c>
      <c r="D2" s="532" t="s">
        <v>434</v>
      </c>
      <c r="E2" s="133" t="s">
        <v>435</v>
      </c>
      <c r="F2" s="685"/>
      <c r="G2" s="686"/>
      <c r="H2" s="531" t="s">
        <v>226</v>
      </c>
      <c r="I2" s="532" t="s">
        <v>434</v>
      </c>
      <c r="J2" s="133" t="s">
        <v>435</v>
      </c>
    </row>
    <row r="3" spans="1:10" ht="17.25" x14ac:dyDescent="0.2">
      <c r="A3" s="13" t="s">
        <v>149</v>
      </c>
      <c r="B3" s="11" t="s">
        <v>145</v>
      </c>
      <c r="C3" s="549">
        <f>'Ktvetési mérleg - 1. mell.'!C3</f>
        <v>89669802</v>
      </c>
      <c r="D3" s="550">
        <f>'Ktvetési mérleg - 1. mell.'!D3</f>
        <v>93535778</v>
      </c>
      <c r="E3" s="565">
        <f t="shared" ref="E3:E32" si="0">IF(OR(C3=0,D3=0),"",D3/C3)</f>
        <v>1.0431134664488275</v>
      </c>
      <c r="F3" s="12" t="s">
        <v>49</v>
      </c>
      <c r="G3" s="6" t="s">
        <v>0</v>
      </c>
      <c r="H3" s="535">
        <f>'Ktvetési mérleg - 1. mell.'!H3</f>
        <v>58821944</v>
      </c>
      <c r="I3" s="536">
        <f>'Ktvetési mérleg - 1. mell.'!I3</f>
        <v>60329871</v>
      </c>
      <c r="J3" s="140">
        <f t="shared" ref="J3:J32" si="1">IF(OR(H3=0,I3=0),"",I3/H3)</f>
        <v>1.0256354499266465</v>
      </c>
    </row>
    <row r="4" spans="1:10" ht="17.25" x14ac:dyDescent="0.2">
      <c r="A4" s="13" t="s">
        <v>150</v>
      </c>
      <c r="B4" s="11" t="s">
        <v>217</v>
      </c>
      <c r="C4" s="551">
        <f>'Ktvetési mérleg - 1. mell.'!C4</f>
        <v>9368400</v>
      </c>
      <c r="D4" s="552">
        <f>'Ktvetési mérleg - 1. mell.'!D4</f>
        <v>9742814</v>
      </c>
      <c r="E4" s="566">
        <f t="shared" si="0"/>
        <v>1.0399656291362454</v>
      </c>
      <c r="F4" s="12" t="s">
        <v>53</v>
      </c>
      <c r="G4" s="6" t="s">
        <v>7</v>
      </c>
      <c r="H4" s="535">
        <f>'Ktvetési mérleg - 1. mell.'!H4</f>
        <v>8893824</v>
      </c>
      <c r="I4" s="536">
        <f>'Ktvetési mérleg - 1. mell.'!I4</f>
        <v>8952196</v>
      </c>
      <c r="J4" s="140">
        <f t="shared" si="1"/>
        <v>1.0065632061079688</v>
      </c>
    </row>
    <row r="5" spans="1:10" ht="15.75" x14ac:dyDescent="0.2">
      <c r="A5" s="12" t="s">
        <v>144</v>
      </c>
      <c r="B5" s="6" t="s">
        <v>227</v>
      </c>
      <c r="C5" s="553">
        <f>SUM(C3:C4)</f>
        <v>99038202</v>
      </c>
      <c r="D5" s="536">
        <f>SUM(D3:D4)</f>
        <v>103278592</v>
      </c>
      <c r="E5" s="140">
        <f t="shared" si="0"/>
        <v>1.0428157005515912</v>
      </c>
      <c r="F5" s="12" t="s">
        <v>101</v>
      </c>
      <c r="G5" s="6" t="s">
        <v>1</v>
      </c>
      <c r="H5" s="535">
        <f>'Ktvetési mérleg - 1. mell.'!H5</f>
        <v>49321186</v>
      </c>
      <c r="I5" s="536">
        <f>'Ktvetési mérleg - 1. mell.'!I5</f>
        <v>53602080</v>
      </c>
      <c r="J5" s="140">
        <f t="shared" si="1"/>
        <v>1.0867962501956057</v>
      </c>
    </row>
    <row r="6" spans="1:10" ht="15.75" x14ac:dyDescent="0.2">
      <c r="A6" s="12" t="s">
        <v>162</v>
      </c>
      <c r="B6" s="6" t="s">
        <v>219</v>
      </c>
      <c r="C6" s="553">
        <f>'Ktvetési mérleg - 1. mell.'!C18</f>
        <v>98840822</v>
      </c>
      <c r="D6" s="536">
        <f>'Ktvetési mérleg - 1. mell.'!D18</f>
        <v>98840822</v>
      </c>
      <c r="E6" s="140">
        <f t="shared" si="0"/>
        <v>1</v>
      </c>
      <c r="F6" s="12" t="s">
        <v>118</v>
      </c>
      <c r="G6" s="6" t="s">
        <v>2</v>
      </c>
      <c r="H6" s="535">
        <f>'Ktvetési mérleg - 1. mell.'!H7</f>
        <v>6294456</v>
      </c>
      <c r="I6" s="536">
        <f>'Ktvetési mérleg - 1. mell.'!I7</f>
        <v>7071146</v>
      </c>
      <c r="J6" s="140">
        <f t="shared" si="1"/>
        <v>1.1233927125711896</v>
      </c>
    </row>
    <row r="7" spans="1:10" ht="17.25" x14ac:dyDescent="0.2">
      <c r="A7" s="12" t="s">
        <v>164</v>
      </c>
      <c r="B7" s="6" t="s">
        <v>19</v>
      </c>
      <c r="C7" s="553">
        <f>'Ktvetési mérleg - 1. mell.'!C19</f>
        <v>9510978</v>
      </c>
      <c r="D7" s="536">
        <f>'Ktvetési mérleg - 1. mell.'!D19</f>
        <v>10284306</v>
      </c>
      <c r="E7" s="140">
        <f t="shared" si="0"/>
        <v>1.081308988413179</v>
      </c>
      <c r="F7" s="13" t="s">
        <v>119</v>
      </c>
      <c r="G7" s="11" t="s">
        <v>120</v>
      </c>
      <c r="H7" s="533">
        <f>'Ktvetési mérleg - 1. mell.'!H8</f>
        <v>0</v>
      </c>
      <c r="I7" s="552">
        <f>'Ktvetési mérleg - 1. mell.'!I8</f>
        <v>3121596</v>
      </c>
      <c r="J7" s="566" t="str">
        <f t="shared" si="1"/>
        <v/>
      </c>
    </row>
    <row r="8" spans="1:10" ht="17.25" x14ac:dyDescent="0.2">
      <c r="A8" s="13" t="s">
        <v>186</v>
      </c>
      <c r="B8" s="11" t="s">
        <v>228</v>
      </c>
      <c r="C8" s="551">
        <f>'Ktvetési mérleg - 1. mell.'!C21</f>
        <v>0</v>
      </c>
      <c r="D8" s="552">
        <f>'Ktvetési mérleg - 1. mell.'!D21</f>
        <v>0</v>
      </c>
      <c r="E8" s="566" t="str">
        <f t="shared" si="0"/>
        <v/>
      </c>
      <c r="F8" s="13" t="s">
        <v>121</v>
      </c>
      <c r="G8" s="11" t="s">
        <v>134</v>
      </c>
      <c r="H8" s="533">
        <f>'Ktvetési mérleg - 1. mell.'!H9</f>
        <v>9664682</v>
      </c>
      <c r="I8" s="552">
        <f>'Ktvetési mérleg - 1. mell.'!I9</f>
        <v>9664682</v>
      </c>
      <c r="J8" s="566">
        <f t="shared" si="1"/>
        <v>1</v>
      </c>
    </row>
    <row r="9" spans="1:10" ht="17.25" x14ac:dyDescent="0.2">
      <c r="A9" s="13" t="s">
        <v>353</v>
      </c>
      <c r="B9" s="11" t="s">
        <v>360</v>
      </c>
      <c r="C9" s="551">
        <f>'Ktvetési mérleg - 1. mell.'!C22</f>
        <v>0</v>
      </c>
      <c r="D9" s="552">
        <f>'Ktvetési mérleg - 1. mell.'!D22</f>
        <v>0</v>
      </c>
      <c r="E9" s="566" t="str">
        <f t="shared" si="0"/>
        <v/>
      </c>
      <c r="F9" s="13" t="s">
        <v>123</v>
      </c>
      <c r="G9" s="11" t="s">
        <v>223</v>
      </c>
      <c r="H9" s="533">
        <f>'Ktvetési mérleg - 1. mell.'!H10</f>
        <v>0</v>
      </c>
      <c r="I9" s="552">
        <f>'Ktvetési mérleg - 1. mell.'!I10</f>
        <v>0</v>
      </c>
      <c r="J9" s="566" t="str">
        <f t="shared" si="1"/>
        <v/>
      </c>
    </row>
    <row r="10" spans="1:10" ht="17.25" x14ac:dyDescent="0.2">
      <c r="A10" s="13" t="s">
        <v>308</v>
      </c>
      <c r="B10" s="11" t="s">
        <v>229</v>
      </c>
      <c r="C10" s="551">
        <f>'Ktvetési mérleg - 1. mell.'!C23</f>
        <v>0</v>
      </c>
      <c r="D10" s="552">
        <f>'Ktvetési mérleg - 1. mell.'!D23</f>
        <v>0</v>
      </c>
      <c r="E10" s="566" t="str">
        <f t="shared" si="0"/>
        <v/>
      </c>
      <c r="F10" s="13" t="s">
        <v>126</v>
      </c>
      <c r="G10" s="11" t="s">
        <v>136</v>
      </c>
      <c r="H10" s="533">
        <f>'Ktvetési mérleg - 1. mell.'!H11</f>
        <v>2200000</v>
      </c>
      <c r="I10" s="552">
        <f>'Ktvetési mérleg - 1. mell.'!I11</f>
        <v>2202400</v>
      </c>
      <c r="J10" s="566">
        <f t="shared" si="1"/>
        <v>1.001090909090909</v>
      </c>
    </row>
    <row r="11" spans="1:10" ht="15.75" x14ac:dyDescent="0.2">
      <c r="A11" s="12" t="s">
        <v>189</v>
      </c>
      <c r="B11" s="6" t="s">
        <v>230</v>
      </c>
      <c r="C11" s="553">
        <f>SUM(C8:C10)</f>
        <v>0</v>
      </c>
      <c r="D11" s="536">
        <f>SUM(D8:D10)</f>
        <v>0</v>
      </c>
      <c r="E11" s="140" t="str">
        <f t="shared" si="0"/>
        <v/>
      </c>
      <c r="F11" s="12" t="s">
        <v>128</v>
      </c>
      <c r="G11" s="6" t="s">
        <v>224</v>
      </c>
      <c r="H11" s="535">
        <f>SUM(H7:H10)</f>
        <v>11864682</v>
      </c>
      <c r="I11" s="536">
        <f>SUM(I7:I10)</f>
        <v>14988678</v>
      </c>
      <c r="J11" s="140">
        <f t="shared" si="1"/>
        <v>1.263302126428673</v>
      </c>
    </row>
    <row r="12" spans="1:10" ht="17.25" x14ac:dyDescent="0.2">
      <c r="A12" s="13"/>
      <c r="B12" s="11"/>
      <c r="C12" s="551"/>
      <c r="D12" s="552"/>
      <c r="E12" s="566" t="str">
        <f t="shared" si="0"/>
        <v/>
      </c>
      <c r="F12" s="13" t="s">
        <v>279</v>
      </c>
      <c r="G12" s="11" t="s">
        <v>8</v>
      </c>
      <c r="H12" s="533">
        <f>'Ktvetési mérleg - 1. mell.'!H28</f>
        <v>294065166</v>
      </c>
      <c r="I12" s="552">
        <f>'Ktvetési mérleg - 1. mell.'!I28</f>
        <v>89451566</v>
      </c>
      <c r="J12" s="566">
        <f t="shared" si="1"/>
        <v>0.30418960265426337</v>
      </c>
    </row>
    <row r="13" spans="1:10" ht="17.25" x14ac:dyDescent="0.2">
      <c r="A13" s="13"/>
      <c r="B13" s="11"/>
      <c r="C13" s="551"/>
      <c r="D13" s="552"/>
      <c r="E13" s="566" t="str">
        <f t="shared" si="0"/>
        <v/>
      </c>
      <c r="F13" s="13"/>
      <c r="G13" s="11"/>
      <c r="H13" s="533"/>
      <c r="I13" s="552"/>
      <c r="J13" s="566" t="str">
        <f t="shared" si="1"/>
        <v/>
      </c>
    </row>
    <row r="14" spans="1:10" ht="15.75" x14ac:dyDescent="0.2">
      <c r="A14" s="12" t="s">
        <v>233</v>
      </c>
      <c r="B14" s="6" t="s">
        <v>321</v>
      </c>
      <c r="C14" s="553">
        <f>SUM(C12:C13)</f>
        <v>0</v>
      </c>
      <c r="D14" s="536">
        <f>SUM(D12:D13)</f>
        <v>0</v>
      </c>
      <c r="E14" s="140" t="str">
        <f t="shared" si="0"/>
        <v/>
      </c>
      <c r="F14" s="12" t="s">
        <v>234</v>
      </c>
      <c r="G14" s="6" t="s">
        <v>322</v>
      </c>
      <c r="H14" s="535">
        <f>SUM(H12:H13)</f>
        <v>294065166</v>
      </c>
      <c r="I14" s="536">
        <f>SUM(I12:I13)</f>
        <v>89451566</v>
      </c>
      <c r="J14" s="140">
        <f t="shared" si="1"/>
        <v>0.30418960265426337</v>
      </c>
    </row>
    <row r="15" spans="1:10" ht="16.5" thickBot="1" x14ac:dyDescent="0.25">
      <c r="A15" s="698" t="s">
        <v>21</v>
      </c>
      <c r="B15" s="699"/>
      <c r="C15" s="554">
        <f>SUM(C5:C7,C11,C14)</f>
        <v>207390002</v>
      </c>
      <c r="D15" s="555">
        <f>SUM(D5:D7,D11,D14)</f>
        <v>212403720</v>
      </c>
      <c r="E15" s="567">
        <f t="shared" si="0"/>
        <v>1.024175311980565</v>
      </c>
      <c r="F15" s="698" t="s">
        <v>22</v>
      </c>
      <c r="G15" s="699"/>
      <c r="H15" s="560">
        <f>SUM(H3:H6,H11,H14)</f>
        <v>429261258</v>
      </c>
      <c r="I15" s="555">
        <f>SUM(I3:I6,I11,I14)</f>
        <v>234395537</v>
      </c>
      <c r="J15" s="567">
        <f t="shared" si="1"/>
        <v>0.54604400614229198</v>
      </c>
    </row>
    <row r="16" spans="1:10" ht="17.25" thickBot="1" x14ac:dyDescent="0.25">
      <c r="A16" s="131"/>
      <c r="B16" s="382" t="s">
        <v>23</v>
      </c>
      <c r="C16" s="556"/>
      <c r="D16" s="557"/>
      <c r="E16" s="568" t="str">
        <f t="shared" si="0"/>
        <v/>
      </c>
      <c r="F16" s="10"/>
      <c r="G16" s="382" t="s">
        <v>24</v>
      </c>
      <c r="H16" s="561"/>
      <c r="I16" s="562"/>
      <c r="J16" s="569" t="str">
        <f t="shared" si="1"/>
        <v/>
      </c>
    </row>
    <row r="17" spans="1:10" ht="17.25" x14ac:dyDescent="0.2">
      <c r="A17" s="132" t="s">
        <v>154</v>
      </c>
      <c r="B17" s="14" t="s">
        <v>240</v>
      </c>
      <c r="C17" s="558">
        <f>'Ktvetési mérleg - 1. mell.'!C6</f>
        <v>0</v>
      </c>
      <c r="D17" s="552">
        <f>'Ktvetési mérleg - 1. mell.'!D6</f>
        <v>0</v>
      </c>
      <c r="E17" s="566" t="str">
        <f t="shared" si="0"/>
        <v/>
      </c>
      <c r="F17" s="13"/>
      <c r="G17" s="11"/>
      <c r="H17" s="533"/>
      <c r="I17" s="552"/>
      <c r="J17" s="566" t="str">
        <f t="shared" si="1"/>
        <v/>
      </c>
    </row>
    <row r="18" spans="1:10" ht="17.25" x14ac:dyDescent="0.2">
      <c r="A18" s="13" t="s">
        <v>152</v>
      </c>
      <c r="B18" s="11" t="s">
        <v>218</v>
      </c>
      <c r="C18" s="551">
        <f>'Ktvetési mérleg - 1. mell.'!C7</f>
        <v>0</v>
      </c>
      <c r="D18" s="552">
        <f>'Ktvetési mérleg - 1. mell.'!D7</f>
        <v>196614877</v>
      </c>
      <c r="E18" s="566" t="str">
        <f t="shared" si="0"/>
        <v/>
      </c>
      <c r="F18" s="15" t="s">
        <v>109</v>
      </c>
      <c r="G18" s="16" t="s">
        <v>3</v>
      </c>
      <c r="H18" s="563">
        <f>'Ktvetési mérleg - 1. mell.'!H14</f>
        <v>20444999</v>
      </c>
      <c r="I18" s="564">
        <f>'Ktvetési mérleg - 1. mell.'!I14</f>
        <v>418773768</v>
      </c>
      <c r="J18" s="570">
        <f t="shared" si="1"/>
        <v>20.482943921885248</v>
      </c>
    </row>
    <row r="19" spans="1:10" ht="15.75" x14ac:dyDescent="0.2">
      <c r="A19" s="12" t="s">
        <v>153</v>
      </c>
      <c r="B19" s="6" t="s">
        <v>220</v>
      </c>
      <c r="C19" s="553">
        <f>SUM(C17:C18)</f>
        <v>0</v>
      </c>
      <c r="D19" s="536">
        <f>SUM(D17:D18)</f>
        <v>196614877</v>
      </c>
      <c r="E19" s="140" t="str">
        <f t="shared" si="0"/>
        <v/>
      </c>
      <c r="F19" s="12" t="s">
        <v>112</v>
      </c>
      <c r="G19" s="6" t="s">
        <v>9</v>
      </c>
      <c r="H19" s="535">
        <f>'Ktvetési mérleg - 1. mell.'!H15</f>
        <v>32489314</v>
      </c>
      <c r="I19" s="536">
        <f>'Ktvetési mérleg - 1. mell.'!I15</f>
        <v>32489314</v>
      </c>
      <c r="J19" s="140">
        <f t="shared" si="1"/>
        <v>1</v>
      </c>
    </row>
    <row r="20" spans="1:10" ht="17.25" x14ac:dyDescent="0.2">
      <c r="A20" s="12" t="s">
        <v>221</v>
      </c>
      <c r="B20" s="6" t="s">
        <v>222</v>
      </c>
      <c r="C20" s="553">
        <f>'Ktvetési mérleg - 1. mell.'!C20</f>
        <v>0</v>
      </c>
      <c r="D20" s="536">
        <f>'Ktvetési mérleg - 1. mell.'!D20</f>
        <v>0</v>
      </c>
      <c r="E20" s="140" t="str">
        <f t="shared" si="0"/>
        <v/>
      </c>
      <c r="F20" s="13" t="s">
        <v>351</v>
      </c>
      <c r="G20" s="11" t="s">
        <v>352</v>
      </c>
      <c r="H20" s="533">
        <f>'Ktvetési mérleg - 1. mell.'!H16</f>
        <v>0</v>
      </c>
      <c r="I20" s="552">
        <f>'Ktvetési mérleg - 1. mell.'!I16</f>
        <v>0</v>
      </c>
      <c r="J20" s="566" t="str">
        <f t="shared" si="1"/>
        <v/>
      </c>
    </row>
    <row r="21" spans="1:10" ht="17.25" x14ac:dyDescent="0.2">
      <c r="A21" s="13" t="s">
        <v>192</v>
      </c>
      <c r="B21" s="11" t="s">
        <v>193</v>
      </c>
      <c r="C21" s="551">
        <f>'Ktvetési mérleg - 1. mell.'!C25</f>
        <v>0</v>
      </c>
      <c r="D21" s="552">
        <f>'Ktvetési mérleg - 1. mell.'!D25</f>
        <v>0</v>
      </c>
      <c r="E21" s="566" t="str">
        <f t="shared" si="0"/>
        <v/>
      </c>
      <c r="F21" s="13" t="s">
        <v>113</v>
      </c>
      <c r="G21" s="11" t="s">
        <v>141</v>
      </c>
      <c r="H21" s="533">
        <f>'Ktvetési mérleg - 1. mell.'!H17</f>
        <v>0</v>
      </c>
      <c r="I21" s="552">
        <f>'Ktvetési mérleg - 1. mell.'!I17</f>
        <v>0</v>
      </c>
      <c r="J21" s="566" t="str">
        <f t="shared" si="1"/>
        <v/>
      </c>
    </row>
    <row r="22" spans="1:10" ht="17.25" x14ac:dyDescent="0.2">
      <c r="A22" s="13" t="s">
        <v>355</v>
      </c>
      <c r="B22" s="11" t="s">
        <v>357</v>
      </c>
      <c r="C22" s="551">
        <f>'Ktvetési mérleg - 1. mell.'!C26</f>
        <v>0</v>
      </c>
      <c r="D22" s="552">
        <f>'Ktvetési mérleg - 1. mell.'!D26</f>
        <v>1834483</v>
      </c>
      <c r="E22" s="566" t="str">
        <f t="shared" si="0"/>
        <v/>
      </c>
      <c r="F22" s="13" t="s">
        <v>114</v>
      </c>
      <c r="G22" s="11" t="s">
        <v>142</v>
      </c>
      <c r="H22" s="533">
        <f>'Ktvetési mérleg - 1. mell.'!H18</f>
        <v>0</v>
      </c>
      <c r="I22" s="552">
        <f>'Ktvetési mérleg - 1. mell.'!I18</f>
        <v>0</v>
      </c>
      <c r="J22" s="566" t="str">
        <f t="shared" si="1"/>
        <v/>
      </c>
    </row>
    <row r="23" spans="1:10" ht="17.25" x14ac:dyDescent="0.2">
      <c r="A23" s="13" t="s">
        <v>310</v>
      </c>
      <c r="B23" s="11" t="s">
        <v>232</v>
      </c>
      <c r="C23" s="551">
        <f>'Ktvetési mérleg - 1. mell.'!C27</f>
        <v>0</v>
      </c>
      <c r="D23" s="552">
        <f>'Ktvetési mérleg - 1. mell.'!D27</f>
        <v>0</v>
      </c>
      <c r="E23" s="566" t="str">
        <f t="shared" si="0"/>
        <v/>
      </c>
      <c r="F23" s="13" t="s">
        <v>115</v>
      </c>
      <c r="G23" s="11" t="s">
        <v>143</v>
      </c>
      <c r="H23" s="533">
        <f>'Ktvetési mérleg - 1. mell.'!H19</f>
        <v>0</v>
      </c>
      <c r="I23" s="552">
        <f>'Ktvetési mérleg - 1. mell.'!I19</f>
        <v>0</v>
      </c>
      <c r="J23" s="566" t="str">
        <f t="shared" si="1"/>
        <v/>
      </c>
    </row>
    <row r="24" spans="1:10" ht="15.75" x14ac:dyDescent="0.2">
      <c r="A24" s="12" t="s">
        <v>190</v>
      </c>
      <c r="B24" s="6" t="s">
        <v>231</v>
      </c>
      <c r="C24" s="553">
        <f>SUM(C21:C23)</f>
        <v>0</v>
      </c>
      <c r="D24" s="536">
        <f>SUM(D21:D23)</f>
        <v>1834483</v>
      </c>
      <c r="E24" s="140" t="str">
        <f t="shared" si="0"/>
        <v/>
      </c>
      <c r="F24" s="12" t="s">
        <v>116</v>
      </c>
      <c r="G24" s="6" t="s">
        <v>225</v>
      </c>
      <c r="H24" s="535">
        <f>SUM(H20:H23)</f>
        <v>0</v>
      </c>
      <c r="I24" s="536">
        <f>SUM(I20:I23)</f>
        <v>0</v>
      </c>
      <c r="J24" s="140" t="str">
        <f t="shared" si="1"/>
        <v/>
      </c>
    </row>
    <row r="25" spans="1:10" ht="17.25" x14ac:dyDescent="0.2">
      <c r="A25" s="13" t="s">
        <v>408</v>
      </c>
      <c r="B25" s="11" t="s">
        <v>420</v>
      </c>
      <c r="C25" s="551">
        <f>'Ktvetési mérleg - 1. mell.'!C30</f>
        <v>0</v>
      </c>
      <c r="D25" s="552">
        <f>'Ktvetési mérleg - 1. mell.'!D30</f>
        <v>0</v>
      </c>
      <c r="E25" s="566" t="str">
        <f t="shared" si="0"/>
        <v/>
      </c>
      <c r="F25" s="13"/>
      <c r="G25" s="11"/>
      <c r="H25" s="533"/>
      <c r="I25" s="552"/>
      <c r="J25" s="566"/>
    </row>
    <row r="26" spans="1:10" ht="17.25" x14ac:dyDescent="0.2">
      <c r="A26" s="13" t="s">
        <v>196</v>
      </c>
      <c r="B26" s="11" t="s">
        <v>20</v>
      </c>
      <c r="C26" s="551">
        <f>'Ktvetési mérleg - 1. mell.'!C31</f>
        <v>0</v>
      </c>
      <c r="D26" s="552">
        <f>'Ktvetési mérleg - 1. mell.'!D31</f>
        <v>0</v>
      </c>
      <c r="E26" s="566" t="str">
        <f t="shared" si="0"/>
        <v/>
      </c>
      <c r="F26" s="13"/>
      <c r="G26" s="11"/>
      <c r="H26" s="533"/>
      <c r="I26" s="552"/>
      <c r="J26" s="566" t="str">
        <f t="shared" si="1"/>
        <v/>
      </c>
    </row>
    <row r="27" spans="1:10" ht="17.25" x14ac:dyDescent="0.2">
      <c r="A27" s="13" t="s">
        <v>197</v>
      </c>
      <c r="B27" s="11" t="s">
        <v>265</v>
      </c>
      <c r="C27" s="551">
        <f>'Ktvetési mérleg - 1. mell.'!C32</f>
        <v>278392330</v>
      </c>
      <c r="D27" s="552">
        <f>'Ktvetési mérleg - 1. mell.'!D32</f>
        <v>278392330</v>
      </c>
      <c r="E27" s="566">
        <f t="shared" si="0"/>
        <v>1</v>
      </c>
      <c r="F27" s="13" t="s">
        <v>260</v>
      </c>
      <c r="G27" s="11" t="s">
        <v>263</v>
      </c>
      <c r="H27" s="533">
        <f>'Ktvetési mérleg - 1. mell.'!H30</f>
        <v>3586761</v>
      </c>
      <c r="I27" s="552">
        <f>'Ktvetési mérleg - 1. mell.'!I30</f>
        <v>3586791</v>
      </c>
      <c r="J27" s="566">
        <f t="shared" ref="J27" si="2">IF(OR(H27=0,I27=0),"",I27/H27)</f>
        <v>1.0000083640922828</v>
      </c>
    </row>
    <row r="28" spans="1:10" ht="17.25" x14ac:dyDescent="0.2">
      <c r="A28" s="13" t="s">
        <v>199</v>
      </c>
      <c r="B28" s="11" t="s">
        <v>15</v>
      </c>
      <c r="C28" s="551">
        <f>'Ktvetési mérleg - 1. mell.'!C34</f>
        <v>44578156</v>
      </c>
      <c r="D28" s="552">
        <f>'Ktvetési mérleg - 1. mell.'!D34</f>
        <v>44578156</v>
      </c>
      <c r="E28" s="566">
        <f t="shared" si="0"/>
        <v>1</v>
      </c>
      <c r="F28" s="13" t="s">
        <v>133</v>
      </c>
      <c r="G28" s="11" t="s">
        <v>15</v>
      </c>
      <c r="H28" s="533">
        <f>'Ktvetési mérleg - 1. mell.'!H34</f>
        <v>44578156</v>
      </c>
      <c r="I28" s="552">
        <f>'Ktvetési mérleg - 1. mell.'!I34</f>
        <v>44578156</v>
      </c>
      <c r="J28" s="566">
        <f t="shared" ref="J28" si="3">IF(OR(H28=0,I28=0),"",I28/H28)</f>
        <v>1</v>
      </c>
    </row>
    <row r="29" spans="1:10" ht="15.75" x14ac:dyDescent="0.2">
      <c r="A29" s="12" t="s">
        <v>233</v>
      </c>
      <c r="B29" s="6" t="s">
        <v>321</v>
      </c>
      <c r="C29" s="553">
        <f>SUM(C25:C28)</f>
        <v>322970486</v>
      </c>
      <c r="D29" s="536">
        <f>SUM(D25:D28)</f>
        <v>322970486</v>
      </c>
      <c r="E29" s="140">
        <f t="shared" si="0"/>
        <v>1</v>
      </c>
      <c r="F29" s="12" t="s">
        <v>234</v>
      </c>
      <c r="G29" s="6" t="s">
        <v>322</v>
      </c>
      <c r="H29" s="535">
        <f>SUM(H25:H28)</f>
        <v>48164917</v>
      </c>
      <c r="I29" s="536">
        <f>SUM(I25:I28)</f>
        <v>48164947</v>
      </c>
      <c r="J29" s="140">
        <f t="shared" si="1"/>
        <v>1.0000006228599958</v>
      </c>
    </row>
    <row r="30" spans="1:10" ht="16.5" thickBot="1" x14ac:dyDescent="0.25">
      <c r="A30" s="698" t="s">
        <v>323</v>
      </c>
      <c r="B30" s="699"/>
      <c r="C30" s="554">
        <f>SUM(C29,C24,C19,C20)</f>
        <v>322970486</v>
      </c>
      <c r="D30" s="555">
        <f>SUM(D29,D24,D19,D20)</f>
        <v>521419846</v>
      </c>
      <c r="E30" s="567">
        <f t="shared" si="0"/>
        <v>1.6144504485775211</v>
      </c>
      <c r="F30" s="698" t="s">
        <v>25</v>
      </c>
      <c r="G30" s="699"/>
      <c r="H30" s="560">
        <f>SUM(H29,H24,H18:H19)</f>
        <v>101099230</v>
      </c>
      <c r="I30" s="555">
        <f>SUM(I29,I24,I18:I19)</f>
        <v>499428029</v>
      </c>
      <c r="J30" s="567">
        <f t="shared" si="1"/>
        <v>4.9399785636349556</v>
      </c>
    </row>
    <row r="31" spans="1:10" ht="17.25" thickBot="1" x14ac:dyDescent="0.25">
      <c r="A31" s="700" t="s">
        <v>23</v>
      </c>
      <c r="B31" s="701"/>
      <c r="C31" s="571">
        <v>0</v>
      </c>
      <c r="D31" s="572">
        <v>0</v>
      </c>
      <c r="E31" s="569" t="str">
        <f t="shared" si="0"/>
        <v/>
      </c>
      <c r="F31" s="700" t="s">
        <v>24</v>
      </c>
      <c r="G31" s="701"/>
      <c r="H31" s="573">
        <f>'Ktvetési mérleg - 1. mell.'!H31</f>
        <v>0</v>
      </c>
      <c r="I31" s="574">
        <f>'Ktvetési mérleg - 1. mell.'!I31</f>
        <v>0</v>
      </c>
      <c r="J31" s="569" t="str">
        <f t="shared" si="1"/>
        <v/>
      </c>
    </row>
    <row r="32" spans="1:10" ht="18.75" thickBot="1" x14ac:dyDescent="0.25">
      <c r="A32" s="682" t="s">
        <v>365</v>
      </c>
      <c r="B32" s="681"/>
      <c r="C32" s="559">
        <f>SUM(C15,C30)</f>
        <v>530360488</v>
      </c>
      <c r="D32" s="542">
        <f>SUM(D15,D30)</f>
        <v>733823566</v>
      </c>
      <c r="E32" s="145">
        <f t="shared" si="0"/>
        <v>1.3836316667692636</v>
      </c>
      <c r="F32" s="697" t="s">
        <v>365</v>
      </c>
      <c r="G32" s="682"/>
      <c r="H32" s="541">
        <f>SUM(H30,H15)</f>
        <v>530360488</v>
      </c>
      <c r="I32" s="542">
        <f>SUM(I30,I15)</f>
        <v>733823566</v>
      </c>
      <c r="J32" s="145">
        <f t="shared" si="1"/>
        <v>1.3836316667692636</v>
      </c>
    </row>
    <row r="33" ht="14.25" thickTop="1" x14ac:dyDescent="0.2"/>
  </sheetData>
  <mergeCells count="12">
    <mergeCell ref="A1:B2"/>
    <mergeCell ref="F1:G2"/>
    <mergeCell ref="D1:E1"/>
    <mergeCell ref="I1:J1"/>
    <mergeCell ref="A32:B32"/>
    <mergeCell ref="F32:G32"/>
    <mergeCell ref="A15:B15"/>
    <mergeCell ref="A30:B30"/>
    <mergeCell ref="F15:G15"/>
    <mergeCell ref="F30:G30"/>
    <mergeCell ref="A31:B31"/>
    <mergeCell ref="F31:G31"/>
  </mergeCells>
  <phoneticPr fontId="2" type="noConversion"/>
  <printOptions horizontalCentered="1"/>
  <pageMargins left="0.59055118110236227" right="0.59055118110236227" top="0.94488188976377963" bottom="0.98425196850393704" header="0.43307086614173229" footer="0.51181102362204722"/>
  <pageSetup paperSize="9" scale="53" orientation="landscape" r:id="rId1"/>
  <headerFooter>
    <oddHeader>&amp;L&amp;"Century Gothic,Normál"BEZENYE Községi Önkormányzat&amp;C&amp;"Century Gothic,Félkövér"&amp;12MŰKÖDÉSI - FELHALMOZÁSI MÉRLEG
2021. I. félév&amp;R&amp;"Century Gothic,Normál"&amp;8 2.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rgb="FF00B0F0"/>
    <pageSetUpPr fitToPage="1"/>
  </sheetPr>
  <dimension ref="A1:N65"/>
  <sheetViews>
    <sheetView zoomScale="80" zoomScaleNormal="80" workbookViewId="0">
      <pane ySplit="3" topLeftCell="A22" activePane="bottomLeft" state="frozen"/>
      <selection sqref="A1:C3"/>
      <selection pane="bottomLeft" activeCell="C61" sqref="C61"/>
    </sheetView>
  </sheetViews>
  <sheetFormatPr defaultColWidth="6" defaultRowHeight="17.25" x14ac:dyDescent="0.2"/>
  <cols>
    <col min="1" max="1" width="6.42578125" style="4" bestFit="1" customWidth="1"/>
    <col min="2" max="2" width="73.5703125" style="4" bestFit="1" customWidth="1"/>
    <col min="3" max="5" width="17" style="4" bestFit="1" customWidth="1"/>
    <col min="6" max="6" width="17" style="482" bestFit="1" customWidth="1"/>
    <col min="7" max="7" width="15.42578125" style="482" bestFit="1" customWidth="1"/>
    <col min="8" max="9" width="17" style="482" bestFit="1" customWidth="1"/>
    <col min="10" max="10" width="15.42578125" style="482" bestFit="1" customWidth="1"/>
    <col min="11" max="11" width="17" style="482" bestFit="1" customWidth="1"/>
    <col min="12" max="14" width="11.28515625" style="483" bestFit="1" customWidth="1"/>
    <col min="15" max="16384" width="6" style="4"/>
  </cols>
  <sheetData>
    <row r="1" spans="1:14" ht="19.5" customHeight="1" thickTop="1" thickBot="1" x14ac:dyDescent="0.25">
      <c r="A1" s="706" t="s">
        <v>130</v>
      </c>
      <c r="B1" s="708" t="s">
        <v>16</v>
      </c>
      <c r="C1" s="711">
        <v>2021</v>
      </c>
      <c r="D1" s="712"/>
      <c r="E1" s="713"/>
      <c r="F1" s="719" t="s">
        <v>437</v>
      </c>
      <c r="G1" s="720"/>
      <c r="H1" s="720"/>
      <c r="I1" s="720"/>
      <c r="J1" s="720"/>
      <c r="K1" s="720"/>
      <c r="L1" s="721" t="s">
        <v>437</v>
      </c>
      <c r="M1" s="722"/>
      <c r="N1" s="723"/>
    </row>
    <row r="2" spans="1:14" ht="19.5" customHeight="1" thickBot="1" x14ac:dyDescent="0.25">
      <c r="A2" s="707"/>
      <c r="B2" s="709"/>
      <c r="C2" s="714" t="s">
        <v>226</v>
      </c>
      <c r="D2" s="715"/>
      <c r="E2" s="716"/>
      <c r="F2" s="724" t="s">
        <v>432</v>
      </c>
      <c r="G2" s="725"/>
      <c r="H2" s="725"/>
      <c r="I2" s="726" t="s">
        <v>431</v>
      </c>
      <c r="J2" s="726"/>
      <c r="K2" s="727"/>
      <c r="L2" s="728" t="s">
        <v>433</v>
      </c>
      <c r="M2" s="729"/>
      <c r="N2" s="730"/>
    </row>
    <row r="3" spans="1:14" ht="21" customHeight="1" thickBot="1" x14ac:dyDescent="0.25">
      <c r="A3" s="707"/>
      <c r="B3" s="710"/>
      <c r="C3" s="442" t="s">
        <v>132</v>
      </c>
      <c r="D3" s="443" t="s">
        <v>6</v>
      </c>
      <c r="E3" s="444" t="s">
        <v>332</v>
      </c>
      <c r="F3" s="445" t="s">
        <v>132</v>
      </c>
      <c r="G3" s="446" t="s">
        <v>6</v>
      </c>
      <c r="H3" s="447" t="s">
        <v>332</v>
      </c>
      <c r="I3" s="448" t="s">
        <v>132</v>
      </c>
      <c r="J3" s="449" t="s">
        <v>6</v>
      </c>
      <c r="K3" s="450" t="s">
        <v>332</v>
      </c>
      <c r="L3" s="451" t="s">
        <v>132</v>
      </c>
      <c r="M3" s="452" t="s">
        <v>6</v>
      </c>
      <c r="N3" s="453" t="s">
        <v>332</v>
      </c>
    </row>
    <row r="4" spans="1:14" x14ac:dyDescent="0.2">
      <c r="A4" s="13" t="s">
        <v>203</v>
      </c>
      <c r="B4" s="454" t="s">
        <v>209</v>
      </c>
      <c r="C4" s="384">
        <f>'Önkormányzat - 7. mell.'!C75</f>
        <v>30869656</v>
      </c>
      <c r="D4" s="385">
        <f>'Óvoda - 8. mell.'!C75</f>
        <v>0</v>
      </c>
      <c r="E4" s="386">
        <f>SUM(C4:D4)</f>
        <v>30869656</v>
      </c>
      <c r="F4" s="387">
        <f>'Önkormányzat - 7. mell.'!D75</f>
        <v>30869656</v>
      </c>
      <c r="G4" s="388">
        <f>'Óvoda - 8. mell.'!D75</f>
        <v>0</v>
      </c>
      <c r="H4" s="389">
        <f>SUM(F4:G4)</f>
        <v>30869656</v>
      </c>
      <c r="I4" s="390">
        <f>'Önkormányzat - 7. mell.'!E75</f>
        <v>16109587</v>
      </c>
      <c r="J4" s="391">
        <f>'Óvoda - 8. mell.'!E75</f>
        <v>0</v>
      </c>
      <c r="K4" s="392">
        <f>SUM(I4:J4)</f>
        <v>16109587</v>
      </c>
      <c r="L4" s="455">
        <f>IF(OR(I4=0,F4=0),"",I4/F4)</f>
        <v>0.52185832585889524</v>
      </c>
      <c r="M4" s="456" t="str">
        <f>IF(OR(J4=0,G4=0),"",J4/G4)</f>
        <v/>
      </c>
      <c r="N4" s="457">
        <f t="shared" ref="N4:N58" si="0">IF(OR(K4=0,H4=0),"",K4/H4)</f>
        <v>0.52185832585889524</v>
      </c>
    </row>
    <row r="5" spans="1:14" x14ac:dyDescent="0.2">
      <c r="A5" s="13" t="s">
        <v>204</v>
      </c>
      <c r="B5" s="454" t="s">
        <v>210</v>
      </c>
      <c r="C5" s="384">
        <f>'Önkormányzat - 7. mell.'!C76</f>
        <v>38932780</v>
      </c>
      <c r="D5" s="385">
        <f>'Óvoda - 8. mell.'!C76</f>
        <v>0</v>
      </c>
      <c r="E5" s="386">
        <f t="shared" ref="E5:E9" si="1">SUM(C5:D5)</f>
        <v>38932780</v>
      </c>
      <c r="F5" s="387">
        <f>'Önkormányzat - 7. mell.'!D76</f>
        <v>38932780</v>
      </c>
      <c r="G5" s="393">
        <f>'Óvoda - 8. mell.'!D76</f>
        <v>0</v>
      </c>
      <c r="H5" s="394">
        <f t="shared" ref="H5:H9" si="2">SUM(F5:G5)</f>
        <v>38932780</v>
      </c>
      <c r="I5" s="395">
        <f>'Önkormányzat - 7. mell.'!E76</f>
        <v>20660003</v>
      </c>
      <c r="J5" s="396">
        <f>'Óvoda - 8. mell.'!E76</f>
        <v>0</v>
      </c>
      <c r="K5" s="397">
        <f t="shared" ref="K5:K9" si="3">SUM(I5:J5)</f>
        <v>20660003</v>
      </c>
      <c r="L5" s="458">
        <f t="shared" ref="L5:L58" si="4">IF(OR(I5=0,F5=0),"",I5/F5)</f>
        <v>0.53065830387657908</v>
      </c>
      <c r="M5" s="459" t="str">
        <f t="shared" ref="M5:M58" si="5">IF(OR(J5=0,G5=0),"",J5/G5)</f>
        <v/>
      </c>
      <c r="N5" s="460">
        <f t="shared" si="0"/>
        <v>0.53065830387657908</v>
      </c>
    </row>
    <row r="6" spans="1:14" x14ac:dyDescent="0.2">
      <c r="A6" s="13" t="s">
        <v>205</v>
      </c>
      <c r="B6" s="454" t="s">
        <v>211</v>
      </c>
      <c r="C6" s="384">
        <f>'Önkormányzat - 7. mell.'!C77+'Önkormányzat - 7. mell.'!C78</f>
        <v>16753416</v>
      </c>
      <c r="D6" s="385">
        <f>'Óvoda - 8. mell.'!C77+'Óvoda - 8. mell.'!C78</f>
        <v>0</v>
      </c>
      <c r="E6" s="386">
        <f t="shared" si="1"/>
        <v>16753416</v>
      </c>
      <c r="F6" s="387">
        <f>'Önkormányzat - 7. mell.'!D77+'Önkormányzat - 7. mell.'!D78</f>
        <v>16753416</v>
      </c>
      <c r="G6" s="393">
        <f>'Óvoda - 8. mell.'!D77+'Óvoda - 8. mell.'!D78</f>
        <v>0</v>
      </c>
      <c r="H6" s="394">
        <f t="shared" si="2"/>
        <v>16753416</v>
      </c>
      <c r="I6" s="395">
        <f>'Önkormányzat - 7. mell.'!E77+'Önkormányzat - 7. mell.'!E78</f>
        <v>8835326</v>
      </c>
      <c r="J6" s="396">
        <f>'Óvoda - 8. mell.'!E77+'Óvoda - 8. mell.'!E78</f>
        <v>0</v>
      </c>
      <c r="K6" s="397">
        <f t="shared" si="3"/>
        <v>8835326</v>
      </c>
      <c r="L6" s="458">
        <f t="shared" si="4"/>
        <v>0.52737459632113237</v>
      </c>
      <c r="M6" s="459" t="str">
        <f t="shared" si="5"/>
        <v/>
      </c>
      <c r="N6" s="460">
        <f t="shared" si="0"/>
        <v>0.52737459632113237</v>
      </c>
    </row>
    <row r="7" spans="1:14" x14ac:dyDescent="0.2">
      <c r="A7" s="13" t="s">
        <v>206</v>
      </c>
      <c r="B7" s="454" t="s">
        <v>212</v>
      </c>
      <c r="C7" s="384">
        <f>'Önkormányzat - 7. mell.'!C79</f>
        <v>3113950</v>
      </c>
      <c r="D7" s="385">
        <f>'Óvoda - 8. mell.'!C79</f>
        <v>0</v>
      </c>
      <c r="E7" s="386">
        <f t="shared" si="1"/>
        <v>3113950</v>
      </c>
      <c r="F7" s="387">
        <f>'Önkormányzat - 7. mell.'!D79</f>
        <v>3113950</v>
      </c>
      <c r="G7" s="393">
        <f>'Óvoda - 8. mell.'!D79</f>
        <v>0</v>
      </c>
      <c r="H7" s="394">
        <f t="shared" si="2"/>
        <v>3113950</v>
      </c>
      <c r="I7" s="395">
        <f>'Önkormányzat - 7. mell.'!E79</f>
        <v>1646118</v>
      </c>
      <c r="J7" s="396">
        <f>'Óvoda - 8. mell.'!E79</f>
        <v>0</v>
      </c>
      <c r="K7" s="397">
        <f t="shared" si="3"/>
        <v>1646118</v>
      </c>
      <c r="L7" s="458">
        <f t="shared" si="4"/>
        <v>0.52862698501902727</v>
      </c>
      <c r="M7" s="459" t="str">
        <f t="shared" si="5"/>
        <v/>
      </c>
      <c r="N7" s="460">
        <f t="shared" si="0"/>
        <v>0.52862698501902727</v>
      </c>
    </row>
    <row r="8" spans="1:14" x14ac:dyDescent="0.2">
      <c r="A8" s="13" t="s">
        <v>207</v>
      </c>
      <c r="B8" s="454" t="s">
        <v>213</v>
      </c>
      <c r="C8" s="384">
        <f>'Önkormányzat - 7. mell.'!C80</f>
        <v>0</v>
      </c>
      <c r="D8" s="385">
        <f>'Óvoda - 8. mell.'!C80</f>
        <v>0</v>
      </c>
      <c r="E8" s="386">
        <f t="shared" si="1"/>
        <v>0</v>
      </c>
      <c r="F8" s="387">
        <f>'Önkormányzat - 7. mell.'!D80</f>
        <v>3865976</v>
      </c>
      <c r="G8" s="393">
        <f>'Óvoda - 8. mell.'!D80</f>
        <v>0</v>
      </c>
      <c r="H8" s="394">
        <f t="shared" si="2"/>
        <v>3865976</v>
      </c>
      <c r="I8" s="395">
        <f>'Önkormányzat - 7. mell.'!E80</f>
        <v>3865976</v>
      </c>
      <c r="J8" s="396">
        <f>'Óvoda - 8. mell.'!E80</f>
        <v>0</v>
      </c>
      <c r="K8" s="397">
        <f t="shared" si="3"/>
        <v>3865976</v>
      </c>
      <c r="L8" s="458">
        <f t="shared" si="4"/>
        <v>1</v>
      </c>
      <c r="M8" s="459" t="str">
        <f t="shared" si="5"/>
        <v/>
      </c>
      <c r="N8" s="460">
        <f t="shared" si="0"/>
        <v>1</v>
      </c>
    </row>
    <row r="9" spans="1:14" x14ac:dyDescent="0.2">
      <c r="A9" s="13" t="s">
        <v>208</v>
      </c>
      <c r="B9" s="454" t="s">
        <v>214</v>
      </c>
      <c r="C9" s="384">
        <f>'Önkormányzat - 7. mell.'!C81</f>
        <v>0</v>
      </c>
      <c r="D9" s="385">
        <f>'Óvoda - 8. mell.'!C81</f>
        <v>0</v>
      </c>
      <c r="E9" s="386">
        <f t="shared" si="1"/>
        <v>0</v>
      </c>
      <c r="F9" s="387">
        <f>'Önkormányzat - 7. mell.'!D81</f>
        <v>0</v>
      </c>
      <c r="G9" s="393">
        <f>'Óvoda - 8. mell.'!D81</f>
        <v>0</v>
      </c>
      <c r="H9" s="394">
        <f t="shared" si="2"/>
        <v>0</v>
      </c>
      <c r="I9" s="395">
        <f>'Önkormányzat - 7. mell.'!E81</f>
        <v>0</v>
      </c>
      <c r="J9" s="396">
        <f>'Óvoda - 8. mell.'!E81</f>
        <v>0</v>
      </c>
      <c r="K9" s="397">
        <f t="shared" si="3"/>
        <v>0</v>
      </c>
      <c r="L9" s="458" t="str">
        <f t="shared" si="4"/>
        <v/>
      </c>
      <c r="M9" s="459" t="str">
        <f t="shared" si="5"/>
        <v/>
      </c>
      <c r="N9" s="460" t="str">
        <f t="shared" si="0"/>
        <v/>
      </c>
    </row>
    <row r="10" spans="1:14" x14ac:dyDescent="0.2">
      <c r="A10" s="12" t="s">
        <v>149</v>
      </c>
      <c r="B10" s="461" t="s">
        <v>145</v>
      </c>
      <c r="C10" s="398">
        <f>SUM(C4:C9)</f>
        <v>89669802</v>
      </c>
      <c r="D10" s="399">
        <f>SUM(D4:D9)</f>
        <v>0</v>
      </c>
      <c r="E10" s="400">
        <f>SUM(E4:E9)</f>
        <v>89669802</v>
      </c>
      <c r="F10" s="401">
        <f>SUM(F4:F9)</f>
        <v>93535778</v>
      </c>
      <c r="G10" s="402">
        <f>SUM(G4:G9)</f>
        <v>0</v>
      </c>
      <c r="H10" s="403">
        <f t="shared" ref="H10" si="6">SUM(H4:H9)</f>
        <v>93535778</v>
      </c>
      <c r="I10" s="404">
        <f>SUM(I4:I9)</f>
        <v>51117010</v>
      </c>
      <c r="J10" s="402">
        <f>SUM(J4:J9)</f>
        <v>0</v>
      </c>
      <c r="K10" s="405">
        <f t="shared" ref="K10" si="7">SUM(K4:K9)</f>
        <v>51117010</v>
      </c>
      <c r="L10" s="462">
        <f t="shared" si="4"/>
        <v>0.5464968709620398</v>
      </c>
      <c r="M10" s="463" t="str">
        <f t="shared" si="5"/>
        <v/>
      </c>
      <c r="N10" s="464">
        <f t="shared" si="0"/>
        <v>0.5464968709620398</v>
      </c>
    </row>
    <row r="11" spans="1:14" x14ac:dyDescent="0.2">
      <c r="A11" s="13"/>
      <c r="B11" s="454" t="s">
        <v>239</v>
      </c>
      <c r="C11" s="384">
        <f>'Önkormányzat - 7. mell.'!C83</f>
        <v>0</v>
      </c>
      <c r="D11" s="385">
        <f>'Óvoda - 8. mell.'!C83</f>
        <v>0</v>
      </c>
      <c r="E11" s="386">
        <f t="shared" ref="E11:E13" si="8">SUM(C11:D11)</f>
        <v>0</v>
      </c>
      <c r="F11" s="406">
        <f>'Önkormányzat - 7. mell.'!D83</f>
        <v>374414</v>
      </c>
      <c r="G11" s="393">
        <f>'Óvoda - 8. mell.'!D83</f>
        <v>0</v>
      </c>
      <c r="H11" s="394">
        <f t="shared" ref="H11:H13" si="9">SUM(F11:G11)</f>
        <v>374414</v>
      </c>
      <c r="I11" s="395">
        <f>'Önkormányzat - 7. mell.'!E83</f>
        <v>374414</v>
      </c>
      <c r="J11" s="396">
        <f>'Óvoda - 8. mell.'!E83</f>
        <v>0</v>
      </c>
      <c r="K11" s="397">
        <f t="shared" ref="K11:K13" si="10">SUM(I11:J11)</f>
        <v>374414</v>
      </c>
      <c r="L11" s="458">
        <f t="shared" si="4"/>
        <v>1</v>
      </c>
      <c r="M11" s="459" t="str">
        <f t="shared" si="5"/>
        <v/>
      </c>
      <c r="N11" s="460">
        <f t="shared" si="0"/>
        <v>1</v>
      </c>
    </row>
    <row r="12" spans="1:14" x14ac:dyDescent="0.2">
      <c r="A12" s="13"/>
      <c r="B12" s="454" t="s">
        <v>468</v>
      </c>
      <c r="C12" s="384">
        <f>'Önkormányzat - 7. mell.'!C84</f>
        <v>79200</v>
      </c>
      <c r="D12" s="385">
        <f>'Óvoda - 8. mell.'!C84</f>
        <v>0</v>
      </c>
      <c r="E12" s="386">
        <f t="shared" si="8"/>
        <v>79200</v>
      </c>
      <c r="F12" s="406">
        <f>'Önkormányzat - 7. mell.'!D84</f>
        <v>79200</v>
      </c>
      <c r="G12" s="393">
        <f>'Óvoda - 8. mell.'!D84</f>
        <v>0</v>
      </c>
      <c r="H12" s="394">
        <f t="shared" si="9"/>
        <v>79200</v>
      </c>
      <c r="I12" s="395">
        <f>'Önkormányzat - 7. mell.'!E84</f>
        <v>39600</v>
      </c>
      <c r="J12" s="396">
        <f>'Óvoda - 8. mell.'!E84</f>
        <v>0</v>
      </c>
      <c r="K12" s="397">
        <f t="shared" si="10"/>
        <v>39600</v>
      </c>
      <c r="L12" s="458">
        <f t="shared" si="4"/>
        <v>0.5</v>
      </c>
      <c r="M12" s="459" t="str">
        <f t="shared" si="5"/>
        <v/>
      </c>
      <c r="N12" s="460">
        <f t="shared" si="0"/>
        <v>0.5</v>
      </c>
    </row>
    <row r="13" spans="1:14" x14ac:dyDescent="0.2">
      <c r="A13" s="13"/>
      <c r="B13" s="454" t="s">
        <v>469</v>
      </c>
      <c r="C13" s="384">
        <f>'Önkormányzat - 7. mell.'!C85</f>
        <v>9289200</v>
      </c>
      <c r="D13" s="385">
        <f>'Óvoda - 8. mell.'!C85</f>
        <v>0</v>
      </c>
      <c r="E13" s="386">
        <f t="shared" si="8"/>
        <v>9289200</v>
      </c>
      <c r="F13" s="406">
        <f>'Önkormányzat - 7. mell.'!D85</f>
        <v>9289200</v>
      </c>
      <c r="G13" s="393">
        <f>'Óvoda - 8. mell.'!D85</f>
        <v>0</v>
      </c>
      <c r="H13" s="394">
        <f t="shared" si="9"/>
        <v>9289200</v>
      </c>
      <c r="I13" s="395">
        <f>'Önkormányzat - 7. mell.'!E85</f>
        <v>4634400</v>
      </c>
      <c r="J13" s="396">
        <f>'Óvoda - 8. mell.'!E85</f>
        <v>0</v>
      </c>
      <c r="K13" s="397">
        <f t="shared" si="10"/>
        <v>4634400</v>
      </c>
      <c r="L13" s="458">
        <f t="shared" si="4"/>
        <v>0.49890195065237047</v>
      </c>
      <c r="M13" s="459" t="str">
        <f t="shared" si="5"/>
        <v/>
      </c>
      <c r="N13" s="460">
        <f t="shared" si="0"/>
        <v>0.49890195065237047</v>
      </c>
    </row>
    <row r="14" spans="1:14" x14ac:dyDescent="0.2">
      <c r="A14" s="12" t="s">
        <v>150</v>
      </c>
      <c r="B14" s="461" t="s">
        <v>146</v>
      </c>
      <c r="C14" s="398">
        <f t="shared" ref="C14:K14" si="11">SUM(C11:C13)</f>
        <v>9368400</v>
      </c>
      <c r="D14" s="399">
        <f t="shared" si="11"/>
        <v>0</v>
      </c>
      <c r="E14" s="400">
        <f t="shared" si="11"/>
        <v>9368400</v>
      </c>
      <c r="F14" s="401">
        <f t="shared" si="11"/>
        <v>9742814</v>
      </c>
      <c r="G14" s="402">
        <f t="shared" si="11"/>
        <v>0</v>
      </c>
      <c r="H14" s="403">
        <f t="shared" si="11"/>
        <v>9742814</v>
      </c>
      <c r="I14" s="404">
        <f t="shared" si="11"/>
        <v>5048414</v>
      </c>
      <c r="J14" s="402">
        <f t="shared" si="11"/>
        <v>0</v>
      </c>
      <c r="K14" s="405">
        <f t="shared" si="11"/>
        <v>5048414</v>
      </c>
      <c r="L14" s="462">
        <f t="shared" si="4"/>
        <v>0.51816795435076557</v>
      </c>
      <c r="M14" s="463" t="str">
        <f t="shared" si="5"/>
        <v/>
      </c>
      <c r="N14" s="464">
        <f t="shared" si="0"/>
        <v>0.51816795435076557</v>
      </c>
    </row>
    <row r="15" spans="1:14" ht="15.75" x14ac:dyDescent="0.2">
      <c r="A15" s="465" t="s">
        <v>144</v>
      </c>
      <c r="B15" s="466" t="s">
        <v>147</v>
      </c>
      <c r="C15" s="407">
        <f t="shared" ref="C15:K15" si="12">SUM(C14,C10)</f>
        <v>99038202</v>
      </c>
      <c r="D15" s="408">
        <f t="shared" si="12"/>
        <v>0</v>
      </c>
      <c r="E15" s="409">
        <f t="shared" si="12"/>
        <v>99038202</v>
      </c>
      <c r="F15" s="410">
        <f t="shared" si="12"/>
        <v>103278592</v>
      </c>
      <c r="G15" s="411">
        <f t="shared" si="12"/>
        <v>0</v>
      </c>
      <c r="H15" s="412">
        <f t="shared" si="12"/>
        <v>103278592</v>
      </c>
      <c r="I15" s="413">
        <f t="shared" si="12"/>
        <v>56165424</v>
      </c>
      <c r="J15" s="411">
        <f t="shared" si="12"/>
        <v>0</v>
      </c>
      <c r="K15" s="414">
        <f t="shared" si="12"/>
        <v>56165424</v>
      </c>
      <c r="L15" s="467">
        <f t="shared" si="4"/>
        <v>0.54382445492672871</v>
      </c>
      <c r="M15" s="468" t="str">
        <f t="shared" si="5"/>
        <v/>
      </c>
      <c r="N15" s="469">
        <f t="shared" si="0"/>
        <v>0.54382445492672871</v>
      </c>
    </row>
    <row r="16" spans="1:14" x14ac:dyDescent="0.2">
      <c r="A16" s="12" t="s">
        <v>154</v>
      </c>
      <c r="B16" s="461" t="s">
        <v>148</v>
      </c>
      <c r="C16" s="398">
        <f>'Önkormányzat - 7. mell.'!C88</f>
        <v>0</v>
      </c>
      <c r="D16" s="399">
        <f>'Önkormányzat - 7. mell.'!D88</f>
        <v>0</v>
      </c>
      <c r="E16" s="400">
        <f>SUM(C16,D16)</f>
        <v>0</v>
      </c>
      <c r="F16" s="401" t="str">
        <f>'Önkormányzat - 7. mell.'!F88</f>
        <v/>
      </c>
      <c r="G16" s="402">
        <f>'Önkormányzat - 7. mell.'!G88</f>
        <v>0</v>
      </c>
      <c r="H16" s="403">
        <f t="shared" ref="H16" si="13">SUM(F16,G16)</f>
        <v>0</v>
      </c>
      <c r="I16" s="404">
        <f>'Önkormányzat - 7. mell.'!I88</f>
        <v>0</v>
      </c>
      <c r="J16" s="402">
        <f>'Önkormányzat - 7. mell.'!J88</f>
        <v>0</v>
      </c>
      <c r="K16" s="405">
        <f t="shared" ref="K16" si="14">SUM(I16,J16)</f>
        <v>0</v>
      </c>
      <c r="L16" s="462" t="str">
        <f t="shared" si="4"/>
        <v/>
      </c>
      <c r="M16" s="463" t="str">
        <f t="shared" si="5"/>
        <v/>
      </c>
      <c r="N16" s="464" t="str">
        <f t="shared" si="0"/>
        <v/>
      </c>
    </row>
    <row r="17" spans="1:14" x14ac:dyDescent="0.2">
      <c r="A17" s="13"/>
      <c r="B17" s="454" t="s">
        <v>494</v>
      </c>
      <c r="C17" s="384">
        <f>'Önkormányzat - 7. mell.'!C89</f>
        <v>0</v>
      </c>
      <c r="D17" s="385">
        <f>'Óvoda - 8. mell.'!C89</f>
        <v>0</v>
      </c>
      <c r="E17" s="386">
        <f>SUM(C17:D17)</f>
        <v>0</v>
      </c>
      <c r="F17" s="415">
        <v>188372944</v>
      </c>
      <c r="G17" s="416">
        <f>'Óvoda - 8. mell.'!D89</f>
        <v>0</v>
      </c>
      <c r="H17" s="417">
        <f>SUM(F17:G17)</f>
        <v>188372944</v>
      </c>
      <c r="I17" s="418">
        <v>171284853</v>
      </c>
      <c r="J17" s="419">
        <f>'Óvoda - 8. mell.'!E89</f>
        <v>0</v>
      </c>
      <c r="K17" s="420">
        <f>SUM(I17:J17)</f>
        <v>171284853</v>
      </c>
      <c r="L17" s="458">
        <f t="shared" si="4"/>
        <v>0.90928585264346673</v>
      </c>
      <c r="M17" s="459" t="str">
        <f t="shared" si="5"/>
        <v/>
      </c>
      <c r="N17" s="460">
        <f t="shared" si="0"/>
        <v>0.90928585264346673</v>
      </c>
    </row>
    <row r="18" spans="1:14" x14ac:dyDescent="0.2">
      <c r="A18" s="13"/>
      <c r="B18" s="454" t="s">
        <v>495</v>
      </c>
      <c r="C18" s="384">
        <f>'Önkormányzat - 7. mell.'!C90</f>
        <v>0</v>
      </c>
      <c r="D18" s="385">
        <f>'Óvoda - 8. mell.'!C90</f>
        <v>0</v>
      </c>
      <c r="E18" s="386">
        <f>SUM(C18:D18)</f>
        <v>0</v>
      </c>
      <c r="F18" s="415">
        <f>'Önkormányzat - 7. mell.'!D89-'Bevétel össz. - 3. mell.'!F17</f>
        <v>8241933</v>
      </c>
      <c r="G18" s="416">
        <f>'Óvoda - 8. mell.'!D90</f>
        <v>0</v>
      </c>
      <c r="H18" s="417">
        <f>SUM(F18:G18)</f>
        <v>8241933</v>
      </c>
      <c r="I18" s="418">
        <f>'Önkormányzat - 7. mell.'!E89-'Bevétel össz. - 3. mell.'!I17</f>
        <v>8241933</v>
      </c>
      <c r="J18" s="419">
        <f>'Óvoda - 8. mell.'!E90</f>
        <v>0</v>
      </c>
      <c r="K18" s="420">
        <f>SUM(I18:J18)</f>
        <v>8241933</v>
      </c>
      <c r="L18" s="458">
        <f t="shared" ref="L18" si="15">IF(OR(I18=0,F18=0),"",I18/F18)</f>
        <v>1</v>
      </c>
      <c r="M18" s="459" t="str">
        <f t="shared" ref="M18" si="16">IF(OR(J18=0,G18=0),"",J18/G18)</f>
        <v/>
      </c>
      <c r="N18" s="460">
        <f t="shared" ref="N18" si="17">IF(OR(K18=0,H18=0),"",K18/H18)</f>
        <v>1</v>
      </c>
    </row>
    <row r="19" spans="1:14" x14ac:dyDescent="0.2">
      <c r="A19" s="12" t="s">
        <v>152</v>
      </c>
      <c r="B19" s="461" t="s">
        <v>151</v>
      </c>
      <c r="C19" s="398">
        <f>SUM(C17:C18)</f>
        <v>0</v>
      </c>
      <c r="D19" s="399">
        <f t="shared" ref="D19:K19" si="18">SUM(D17:D18)</f>
        <v>0</v>
      </c>
      <c r="E19" s="400">
        <f t="shared" si="18"/>
        <v>0</v>
      </c>
      <c r="F19" s="421">
        <f t="shared" si="18"/>
        <v>196614877</v>
      </c>
      <c r="G19" s="422">
        <f t="shared" si="18"/>
        <v>0</v>
      </c>
      <c r="H19" s="423">
        <f t="shared" si="18"/>
        <v>196614877</v>
      </c>
      <c r="I19" s="424">
        <f t="shared" si="18"/>
        <v>179526786</v>
      </c>
      <c r="J19" s="422">
        <f t="shared" si="18"/>
        <v>0</v>
      </c>
      <c r="K19" s="425">
        <f t="shared" si="18"/>
        <v>179526786</v>
      </c>
      <c r="L19" s="462">
        <f t="shared" si="4"/>
        <v>0.91308851466005803</v>
      </c>
      <c r="M19" s="463" t="str">
        <f t="shared" si="5"/>
        <v/>
      </c>
      <c r="N19" s="464">
        <f t="shared" si="0"/>
        <v>0.91308851466005803</v>
      </c>
    </row>
    <row r="20" spans="1:14" ht="15.75" x14ac:dyDescent="0.2">
      <c r="A20" s="465" t="s">
        <v>153</v>
      </c>
      <c r="B20" s="466" t="s">
        <v>155</v>
      </c>
      <c r="C20" s="407">
        <f>SUM(C16,C19)</f>
        <v>0</v>
      </c>
      <c r="D20" s="408">
        <f>SUM(D16,D19)</f>
        <v>0</v>
      </c>
      <c r="E20" s="409">
        <f>SUM(E16,E19)</f>
        <v>0</v>
      </c>
      <c r="F20" s="410">
        <f>SUM(F16,F19)</f>
        <v>196614877</v>
      </c>
      <c r="G20" s="411">
        <f>SUM(G16,G19)</f>
        <v>0</v>
      </c>
      <c r="H20" s="412">
        <f t="shared" ref="H20" si="19">SUM(H16,H19)</f>
        <v>196614877</v>
      </c>
      <c r="I20" s="413">
        <f>SUM(I16,I19)</f>
        <v>179526786</v>
      </c>
      <c r="J20" s="411">
        <f>SUM(J16,J19)</f>
        <v>0</v>
      </c>
      <c r="K20" s="414">
        <f t="shared" ref="K20" si="20">SUM(K16,K19)</f>
        <v>179526786</v>
      </c>
      <c r="L20" s="467">
        <f t="shared" si="4"/>
        <v>0.91308851466005803</v>
      </c>
      <c r="M20" s="468" t="str">
        <f t="shared" si="5"/>
        <v/>
      </c>
      <c r="N20" s="469">
        <f t="shared" si="0"/>
        <v>0.91308851466005803</v>
      </c>
    </row>
    <row r="21" spans="1:14" x14ac:dyDescent="0.2">
      <c r="A21" s="13" t="s">
        <v>156</v>
      </c>
      <c r="B21" s="454" t="s">
        <v>329</v>
      </c>
      <c r="C21" s="384">
        <f>'Önkormányzat - 7. mell.'!C91</f>
        <v>0</v>
      </c>
      <c r="D21" s="385">
        <f>'Óvoda - 8. mell.'!C91</f>
        <v>0</v>
      </c>
      <c r="E21" s="386">
        <f t="shared" ref="E21:E29" si="21">SUM(C21:D21)</f>
        <v>0</v>
      </c>
      <c r="F21" s="406">
        <f>'Önkormányzat - 7. mell.'!D91</f>
        <v>0</v>
      </c>
      <c r="G21" s="393">
        <f>'Óvoda - 8. mell.'!D91</f>
        <v>0</v>
      </c>
      <c r="H21" s="394">
        <f t="shared" ref="H21:H29" si="22">SUM(F21:G21)</f>
        <v>0</v>
      </c>
      <c r="I21" s="395">
        <f>'Önkormányzat - 7. mell.'!E91</f>
        <v>0</v>
      </c>
      <c r="J21" s="396">
        <f>'Óvoda - 8. mell.'!E91</f>
        <v>0</v>
      </c>
      <c r="K21" s="397">
        <f t="shared" ref="K21:K29" si="23">SUM(I21:J21)</f>
        <v>0</v>
      </c>
      <c r="L21" s="458" t="str">
        <f t="shared" si="4"/>
        <v/>
      </c>
      <c r="M21" s="459" t="str">
        <f t="shared" si="5"/>
        <v/>
      </c>
      <c r="N21" s="460" t="str">
        <f t="shared" si="0"/>
        <v/>
      </c>
    </row>
    <row r="22" spans="1:14" x14ac:dyDescent="0.2">
      <c r="A22" s="13" t="s">
        <v>342</v>
      </c>
      <c r="B22" s="454" t="s">
        <v>251</v>
      </c>
      <c r="C22" s="384">
        <f>'Önkormányzat - 7. mell.'!C92</f>
        <v>6822000</v>
      </c>
      <c r="D22" s="385">
        <f>'Óvoda - 8. mell.'!C92</f>
        <v>0</v>
      </c>
      <c r="E22" s="386">
        <f t="shared" si="21"/>
        <v>6822000</v>
      </c>
      <c r="F22" s="406">
        <f>'Önkormányzat - 7. mell.'!D92</f>
        <v>6822000</v>
      </c>
      <c r="G22" s="393">
        <f>'Óvoda - 8. mell.'!D92</f>
        <v>0</v>
      </c>
      <c r="H22" s="394">
        <f t="shared" si="22"/>
        <v>6822000</v>
      </c>
      <c r="I22" s="395">
        <f>'Önkormányzat - 7. mell.'!E92</f>
        <v>3471178</v>
      </c>
      <c r="J22" s="396">
        <f>'Óvoda - 8. mell.'!E92</f>
        <v>0</v>
      </c>
      <c r="K22" s="397">
        <f t="shared" si="23"/>
        <v>3471178</v>
      </c>
      <c r="L22" s="458">
        <f t="shared" si="4"/>
        <v>0.50882116681325129</v>
      </c>
      <c r="M22" s="459" t="str">
        <f t="shared" si="5"/>
        <v/>
      </c>
      <c r="N22" s="460">
        <f t="shared" si="0"/>
        <v>0.50882116681325129</v>
      </c>
    </row>
    <row r="23" spans="1:14" x14ac:dyDescent="0.2">
      <c r="A23" s="13" t="s">
        <v>343</v>
      </c>
      <c r="B23" s="454" t="s">
        <v>330</v>
      </c>
      <c r="C23" s="384">
        <f>'Önkormányzat - 7. mell.'!C93</f>
        <v>82868822</v>
      </c>
      <c r="D23" s="385">
        <f>'Óvoda - 8. mell.'!C93</f>
        <v>0</v>
      </c>
      <c r="E23" s="386">
        <f t="shared" si="21"/>
        <v>82868822</v>
      </c>
      <c r="F23" s="406">
        <f>'Önkormányzat - 7. mell.'!D93</f>
        <v>82868822</v>
      </c>
      <c r="G23" s="393">
        <f>'Óvoda - 8. mell.'!D93</f>
        <v>0</v>
      </c>
      <c r="H23" s="394">
        <f t="shared" si="22"/>
        <v>82868822</v>
      </c>
      <c r="I23" s="395">
        <f>'Önkormányzat - 7. mell.'!E93</f>
        <v>57026394</v>
      </c>
      <c r="J23" s="396">
        <f>'Óvoda - 8. mell.'!E93</f>
        <v>0</v>
      </c>
      <c r="K23" s="397">
        <f t="shared" si="23"/>
        <v>57026394</v>
      </c>
      <c r="L23" s="458">
        <f t="shared" si="4"/>
        <v>0.68815258409248292</v>
      </c>
      <c r="M23" s="459" t="str">
        <f t="shared" si="5"/>
        <v/>
      </c>
      <c r="N23" s="460">
        <f t="shared" si="0"/>
        <v>0.68815258409248292</v>
      </c>
    </row>
    <row r="24" spans="1:14" x14ac:dyDescent="0.2">
      <c r="A24" s="13" t="s">
        <v>158</v>
      </c>
      <c r="B24" s="454" t="s">
        <v>331</v>
      </c>
      <c r="C24" s="384">
        <f>'Önkormányzat - 7. mell.'!C95</f>
        <v>8000000</v>
      </c>
      <c r="D24" s="385">
        <f>'Óvoda - 8. mell.'!C95</f>
        <v>0</v>
      </c>
      <c r="E24" s="386">
        <f t="shared" si="21"/>
        <v>8000000</v>
      </c>
      <c r="F24" s="406">
        <f>'Önkormányzat - 7. mell.'!D95</f>
        <v>8000000</v>
      </c>
      <c r="G24" s="393">
        <f>'Óvoda - 8. mell.'!D95</f>
        <v>0</v>
      </c>
      <c r="H24" s="394">
        <f t="shared" si="22"/>
        <v>8000000</v>
      </c>
      <c r="I24" s="395">
        <f>'Önkormányzat - 7. mell.'!E95</f>
        <v>11711213</v>
      </c>
      <c r="J24" s="396">
        <f>'Óvoda - 8. mell.'!E95</f>
        <v>0</v>
      </c>
      <c r="K24" s="397">
        <f t="shared" si="23"/>
        <v>11711213</v>
      </c>
      <c r="L24" s="458">
        <f t="shared" si="4"/>
        <v>1.4639016250000001</v>
      </c>
      <c r="M24" s="459" t="str">
        <f t="shared" si="5"/>
        <v/>
      </c>
      <c r="N24" s="460">
        <f t="shared" si="0"/>
        <v>1.4639016250000001</v>
      </c>
    </row>
    <row r="25" spans="1:14" x14ac:dyDescent="0.2">
      <c r="A25" s="13" t="s">
        <v>159</v>
      </c>
      <c r="B25" s="454" t="s">
        <v>161</v>
      </c>
      <c r="C25" s="384">
        <f>'Önkormányzat - 7. mell.'!C96</f>
        <v>0</v>
      </c>
      <c r="D25" s="385">
        <f>'Óvoda - 8. mell.'!C96</f>
        <v>0</v>
      </c>
      <c r="E25" s="386">
        <f t="shared" si="21"/>
        <v>0</v>
      </c>
      <c r="F25" s="406">
        <f>'Önkormányzat - 7. mell.'!D96</f>
        <v>0</v>
      </c>
      <c r="G25" s="393">
        <f>'Óvoda - 8. mell.'!D96</f>
        <v>0</v>
      </c>
      <c r="H25" s="394">
        <f t="shared" si="22"/>
        <v>0</v>
      </c>
      <c r="I25" s="395">
        <f>'Önkormányzat - 7. mell.'!E96</f>
        <v>0</v>
      </c>
      <c r="J25" s="396">
        <f>'Óvoda - 8. mell.'!E96</f>
        <v>0</v>
      </c>
      <c r="K25" s="397">
        <f t="shared" si="23"/>
        <v>0</v>
      </c>
      <c r="L25" s="458" t="str">
        <f t="shared" si="4"/>
        <v/>
      </c>
      <c r="M25" s="459" t="str">
        <f t="shared" si="5"/>
        <v/>
      </c>
      <c r="N25" s="460" t="str">
        <f t="shared" si="0"/>
        <v/>
      </c>
    </row>
    <row r="26" spans="1:14" x14ac:dyDescent="0.2">
      <c r="A26" s="13" t="s">
        <v>160</v>
      </c>
      <c r="B26" s="454" t="s">
        <v>250</v>
      </c>
      <c r="C26" s="384">
        <f>'Önkormányzat - 7. mell.'!C97</f>
        <v>0</v>
      </c>
      <c r="D26" s="385">
        <f>'Óvoda - 8. mell.'!C97</f>
        <v>0</v>
      </c>
      <c r="E26" s="386">
        <f t="shared" si="21"/>
        <v>0</v>
      </c>
      <c r="F26" s="406">
        <f>'Önkormányzat - 7. mell.'!D97</f>
        <v>0</v>
      </c>
      <c r="G26" s="393">
        <f>'Óvoda - 8. mell.'!D97</f>
        <v>0</v>
      </c>
      <c r="H26" s="394">
        <f t="shared" si="22"/>
        <v>0</v>
      </c>
      <c r="I26" s="395">
        <f>'Önkormányzat - 7. mell.'!E97</f>
        <v>0</v>
      </c>
      <c r="J26" s="396">
        <f>'Óvoda - 8. mell.'!E97</f>
        <v>0</v>
      </c>
      <c r="K26" s="397">
        <f t="shared" si="23"/>
        <v>0</v>
      </c>
      <c r="L26" s="458" t="str">
        <f t="shared" si="4"/>
        <v/>
      </c>
      <c r="M26" s="459" t="str">
        <f t="shared" si="5"/>
        <v/>
      </c>
      <c r="N26" s="460" t="str">
        <f t="shared" si="0"/>
        <v/>
      </c>
    </row>
    <row r="27" spans="1:14" x14ac:dyDescent="0.2">
      <c r="A27" s="13" t="s">
        <v>303</v>
      </c>
      <c r="B27" s="454" t="s">
        <v>300</v>
      </c>
      <c r="C27" s="384">
        <f>'Önkormányzat - 7. mell.'!C99</f>
        <v>1032599</v>
      </c>
      <c r="D27" s="385">
        <f>'Óvoda - 8. mell.'!C99</f>
        <v>0</v>
      </c>
      <c r="E27" s="386">
        <f t="shared" si="21"/>
        <v>1032599</v>
      </c>
      <c r="F27" s="406">
        <f>'Önkormányzat - 7. mell.'!D99</f>
        <v>1032599</v>
      </c>
      <c r="G27" s="393">
        <f>'Óvoda - 8. mell.'!D99</f>
        <v>0</v>
      </c>
      <c r="H27" s="394">
        <f t="shared" si="22"/>
        <v>1032599</v>
      </c>
      <c r="I27" s="395">
        <f>'Önkormányzat - 7. mell.'!E99</f>
        <v>0</v>
      </c>
      <c r="J27" s="396">
        <f>'Óvoda - 8. mell.'!E99</f>
        <v>0</v>
      </c>
      <c r="K27" s="397">
        <f t="shared" si="23"/>
        <v>0</v>
      </c>
      <c r="L27" s="458" t="str">
        <f t="shared" si="4"/>
        <v/>
      </c>
      <c r="M27" s="459" t="str">
        <f t="shared" si="5"/>
        <v/>
      </c>
      <c r="N27" s="460" t="str">
        <f t="shared" si="0"/>
        <v/>
      </c>
    </row>
    <row r="28" spans="1:14" x14ac:dyDescent="0.2">
      <c r="A28" s="13" t="s">
        <v>304</v>
      </c>
      <c r="B28" s="454" t="s">
        <v>498</v>
      </c>
      <c r="C28" s="384">
        <f>'Önkormányzat - 7. mell.'!C100</f>
        <v>115974</v>
      </c>
      <c r="D28" s="385">
        <f>'Óvoda - 8. mell.'!C100</f>
        <v>0</v>
      </c>
      <c r="E28" s="386">
        <f t="shared" si="21"/>
        <v>115974</v>
      </c>
      <c r="F28" s="406">
        <f>'Önkormányzat - 7. mell.'!D100</f>
        <v>115974</v>
      </c>
      <c r="G28" s="393">
        <f>'Óvoda - 8. mell.'!D100</f>
        <v>0</v>
      </c>
      <c r="H28" s="394">
        <f t="shared" si="22"/>
        <v>115974</v>
      </c>
      <c r="I28" s="395">
        <f>'Önkormányzat - 7. mell.'!E100</f>
        <v>115974</v>
      </c>
      <c r="J28" s="396">
        <f>'Óvoda - 8. mell.'!E100</f>
        <v>0</v>
      </c>
      <c r="K28" s="397">
        <f t="shared" si="23"/>
        <v>115974</v>
      </c>
      <c r="L28" s="458">
        <f t="shared" si="4"/>
        <v>1</v>
      </c>
      <c r="M28" s="459" t="str">
        <f t="shared" si="5"/>
        <v/>
      </c>
      <c r="N28" s="460">
        <f t="shared" si="0"/>
        <v>1</v>
      </c>
    </row>
    <row r="29" spans="1:14" x14ac:dyDescent="0.2">
      <c r="A29" s="13" t="s">
        <v>302</v>
      </c>
      <c r="B29" s="454" t="s">
        <v>499</v>
      </c>
      <c r="C29" s="384">
        <f>'Önkormányzat - 7. mell.'!C101</f>
        <v>1427</v>
      </c>
      <c r="D29" s="385">
        <f>'Óvoda - 8. mell.'!C101</f>
        <v>0</v>
      </c>
      <c r="E29" s="386">
        <f t="shared" si="21"/>
        <v>1427</v>
      </c>
      <c r="F29" s="406">
        <f>'Önkormányzat - 7. mell.'!D101</f>
        <v>1427</v>
      </c>
      <c r="G29" s="393">
        <f>'Óvoda - 8. mell.'!D101</f>
        <v>0</v>
      </c>
      <c r="H29" s="394">
        <f t="shared" si="22"/>
        <v>1427</v>
      </c>
      <c r="I29" s="395">
        <f>'Önkormányzat - 7. mell.'!E101</f>
        <v>1427</v>
      </c>
      <c r="J29" s="396">
        <f>'Óvoda - 8. mell.'!E101</f>
        <v>0</v>
      </c>
      <c r="K29" s="397">
        <f t="shared" si="23"/>
        <v>1427</v>
      </c>
      <c r="L29" s="458">
        <f t="shared" si="4"/>
        <v>1</v>
      </c>
      <c r="M29" s="459" t="str">
        <f t="shared" si="5"/>
        <v/>
      </c>
      <c r="N29" s="460">
        <f t="shared" si="0"/>
        <v>1</v>
      </c>
    </row>
    <row r="30" spans="1:14" ht="15.75" x14ac:dyDescent="0.2">
      <c r="A30" s="465" t="s">
        <v>162</v>
      </c>
      <c r="B30" s="466" t="s">
        <v>163</v>
      </c>
      <c r="C30" s="407">
        <f t="shared" ref="C30:J30" si="24">SUM(C21:C29)</f>
        <v>98840822</v>
      </c>
      <c r="D30" s="408">
        <f t="shared" ref="D30" si="25">SUM(D21:D29)</f>
        <v>0</v>
      </c>
      <c r="E30" s="409">
        <f t="shared" si="24"/>
        <v>98840822</v>
      </c>
      <c r="F30" s="410">
        <f t="shared" ref="F30:G30" si="26">SUM(F21:F29)</f>
        <v>98840822</v>
      </c>
      <c r="G30" s="411">
        <f t="shared" si="26"/>
        <v>0</v>
      </c>
      <c r="H30" s="412">
        <f t="shared" si="24"/>
        <v>98840822</v>
      </c>
      <c r="I30" s="413">
        <f t="shared" si="24"/>
        <v>72326186</v>
      </c>
      <c r="J30" s="411">
        <f t="shared" si="24"/>
        <v>0</v>
      </c>
      <c r="K30" s="414">
        <f t="shared" ref="K30" si="27">SUM(K21:K29)</f>
        <v>72326186</v>
      </c>
      <c r="L30" s="467">
        <f t="shared" si="4"/>
        <v>0.7317440763493448</v>
      </c>
      <c r="M30" s="468" t="str">
        <f t="shared" si="5"/>
        <v/>
      </c>
      <c r="N30" s="469">
        <f t="shared" si="0"/>
        <v>0.7317440763493448</v>
      </c>
    </row>
    <row r="31" spans="1:14" x14ac:dyDescent="0.2">
      <c r="A31" s="13" t="s">
        <v>166</v>
      </c>
      <c r="B31" s="454" t="s">
        <v>172</v>
      </c>
      <c r="C31" s="384">
        <f>'Önkormányzat - 7. mell.'!C104</f>
        <v>0</v>
      </c>
      <c r="D31" s="385">
        <f>'Óvoda - 8. mell.'!C104</f>
        <v>0</v>
      </c>
      <c r="E31" s="386">
        <f t="shared" ref="E31:E39" si="28">SUM(C31:D31)</f>
        <v>0</v>
      </c>
      <c r="F31" s="406">
        <f>'Önkormányzat - 7. mell.'!D104</f>
        <v>0</v>
      </c>
      <c r="G31" s="393">
        <f>'Óvoda - 8. mell.'!D104</f>
        <v>0</v>
      </c>
      <c r="H31" s="394">
        <f t="shared" ref="H31:H39" si="29">SUM(F31:G31)</f>
        <v>0</v>
      </c>
      <c r="I31" s="395">
        <f>'Önkormányzat - 7. mell.'!E104</f>
        <v>0</v>
      </c>
      <c r="J31" s="396">
        <f>'Óvoda - 8. mell.'!E104</f>
        <v>0</v>
      </c>
      <c r="K31" s="397">
        <f t="shared" ref="K31:K39" si="30">SUM(I31:J31)</f>
        <v>0</v>
      </c>
      <c r="L31" s="458" t="str">
        <f t="shared" si="4"/>
        <v/>
      </c>
      <c r="M31" s="459" t="str">
        <f t="shared" si="5"/>
        <v/>
      </c>
      <c r="N31" s="460" t="str">
        <f t="shared" si="0"/>
        <v/>
      </c>
    </row>
    <row r="32" spans="1:14" x14ac:dyDescent="0.2">
      <c r="A32" s="13" t="s">
        <v>167</v>
      </c>
      <c r="B32" s="454" t="s">
        <v>216</v>
      </c>
      <c r="C32" s="384">
        <f>'Önkormányzat - 7. mell.'!C105</f>
        <v>0</v>
      </c>
      <c r="D32" s="385">
        <f>'Óvoda - 8. mell.'!C105</f>
        <v>300000</v>
      </c>
      <c r="E32" s="386">
        <f t="shared" si="28"/>
        <v>300000</v>
      </c>
      <c r="F32" s="406">
        <f>'Önkormányzat - 7. mell.'!D105</f>
        <v>425232</v>
      </c>
      <c r="G32" s="393">
        <f>'Óvoda - 8. mell.'!D105</f>
        <v>300000</v>
      </c>
      <c r="H32" s="394">
        <f t="shared" si="29"/>
        <v>725232</v>
      </c>
      <c r="I32" s="395">
        <f>'Önkormányzat - 7. mell.'!E105</f>
        <v>475732</v>
      </c>
      <c r="J32" s="396">
        <f>'Óvoda - 8. mell.'!E105</f>
        <v>25000</v>
      </c>
      <c r="K32" s="397">
        <f t="shared" si="30"/>
        <v>500732</v>
      </c>
      <c r="L32" s="458">
        <f t="shared" si="4"/>
        <v>1.1187587011325582</v>
      </c>
      <c r="M32" s="459">
        <f t="shared" si="5"/>
        <v>8.3333333333333329E-2</v>
      </c>
      <c r="N32" s="460">
        <f t="shared" si="0"/>
        <v>0.6904438855428332</v>
      </c>
    </row>
    <row r="33" spans="1:14" x14ac:dyDescent="0.2">
      <c r="A33" s="13" t="s">
        <v>168</v>
      </c>
      <c r="B33" s="454" t="s">
        <v>83</v>
      </c>
      <c r="C33" s="384">
        <f>'Önkormányzat - 7. mell.'!C106</f>
        <v>0</v>
      </c>
      <c r="D33" s="385">
        <f>'Óvoda - 8. mell.'!C106</f>
        <v>0</v>
      </c>
      <c r="E33" s="386">
        <f t="shared" si="28"/>
        <v>0</v>
      </c>
      <c r="F33" s="406">
        <f>'Önkormányzat - 7. mell.'!D106</f>
        <v>100000</v>
      </c>
      <c r="G33" s="393">
        <f>'Óvoda - 8. mell.'!D106</f>
        <v>0</v>
      </c>
      <c r="H33" s="394">
        <f t="shared" si="29"/>
        <v>100000</v>
      </c>
      <c r="I33" s="395">
        <f>'Önkormányzat - 7. mell.'!E106</f>
        <v>33556</v>
      </c>
      <c r="J33" s="396">
        <f>'Óvoda - 8. mell.'!E106</f>
        <v>0</v>
      </c>
      <c r="K33" s="397">
        <f t="shared" si="30"/>
        <v>33556</v>
      </c>
      <c r="L33" s="458">
        <f t="shared" si="4"/>
        <v>0.33556000000000002</v>
      </c>
      <c r="M33" s="459" t="str">
        <f t="shared" si="5"/>
        <v/>
      </c>
      <c r="N33" s="460">
        <f t="shared" si="0"/>
        <v>0.33556000000000002</v>
      </c>
    </row>
    <row r="34" spans="1:14" x14ac:dyDescent="0.2">
      <c r="A34" s="13" t="s">
        <v>169</v>
      </c>
      <c r="B34" s="454" t="s">
        <v>173</v>
      </c>
      <c r="C34" s="384">
        <f>'Önkormányzat - 7. mell.'!C107</f>
        <v>1596000</v>
      </c>
      <c r="D34" s="385">
        <f>'Óvoda - 8. mell.'!C107</f>
        <v>0</v>
      </c>
      <c r="E34" s="386">
        <f t="shared" si="28"/>
        <v>1596000</v>
      </c>
      <c r="F34" s="406">
        <f>'Önkormányzat - 7. mell.'!D107</f>
        <v>1597500</v>
      </c>
      <c r="G34" s="393">
        <f>'Óvoda - 8. mell.'!D107</f>
        <v>150000</v>
      </c>
      <c r="H34" s="394">
        <f t="shared" si="29"/>
        <v>1747500</v>
      </c>
      <c r="I34" s="395">
        <f>'Önkormányzat - 7. mell.'!E107</f>
        <v>77500</v>
      </c>
      <c r="J34" s="396">
        <f>'Óvoda - 8. mell.'!E107</f>
        <v>150000</v>
      </c>
      <c r="K34" s="397">
        <f t="shared" si="30"/>
        <v>227500</v>
      </c>
      <c r="L34" s="458">
        <f t="shared" si="4"/>
        <v>4.8513302034428794E-2</v>
      </c>
      <c r="M34" s="459">
        <f t="shared" si="5"/>
        <v>1</v>
      </c>
      <c r="N34" s="460">
        <f t="shared" si="0"/>
        <v>0.1301859799713877</v>
      </c>
    </row>
    <row r="35" spans="1:14" x14ac:dyDescent="0.2">
      <c r="A35" s="13" t="s">
        <v>170</v>
      </c>
      <c r="B35" s="454" t="s">
        <v>174</v>
      </c>
      <c r="C35" s="384">
        <f>'Önkormányzat - 7. mell.'!C108</f>
        <v>4432266</v>
      </c>
      <c r="D35" s="385">
        <f>'Óvoda - 8. mell.'!C108</f>
        <v>1986000</v>
      </c>
      <c r="E35" s="386">
        <f t="shared" si="28"/>
        <v>6418266</v>
      </c>
      <c r="F35" s="406">
        <f>'Önkormányzat - 7. mell.'!D108</f>
        <v>4432266</v>
      </c>
      <c r="G35" s="393">
        <f>'Óvoda - 8. mell.'!D108</f>
        <v>1986000</v>
      </c>
      <c r="H35" s="394">
        <f t="shared" si="29"/>
        <v>6418266</v>
      </c>
      <c r="I35" s="395">
        <f>'Önkormányzat - 7. mell.'!E108</f>
        <v>559625</v>
      </c>
      <c r="J35" s="396">
        <f>'Óvoda - 8. mell.'!E108</f>
        <v>463968</v>
      </c>
      <c r="K35" s="397">
        <f t="shared" si="30"/>
        <v>1023593</v>
      </c>
      <c r="L35" s="458">
        <f t="shared" si="4"/>
        <v>0.12626160072522724</v>
      </c>
      <c r="M35" s="459">
        <f t="shared" si="5"/>
        <v>0.23361933534743201</v>
      </c>
      <c r="N35" s="460">
        <f t="shared" si="0"/>
        <v>0.15948123683250273</v>
      </c>
    </row>
    <row r="36" spans="1:14" x14ac:dyDescent="0.2">
      <c r="A36" s="13" t="s">
        <v>171</v>
      </c>
      <c r="B36" s="454" t="s">
        <v>215</v>
      </c>
      <c r="C36" s="384">
        <f>'Önkormányzat - 7. mell.'!C109</f>
        <v>1196712</v>
      </c>
      <c r="D36" s="385">
        <f>'Óvoda - 8. mell.'!C109</f>
        <v>0</v>
      </c>
      <c r="E36" s="386">
        <f t="shared" si="28"/>
        <v>1196712</v>
      </c>
      <c r="F36" s="406">
        <f>'Önkormányzat - 7. mell.'!D109</f>
        <v>1272681</v>
      </c>
      <c r="G36" s="393">
        <f>'Óvoda - 8. mell.'!D109</f>
        <v>0</v>
      </c>
      <c r="H36" s="394">
        <f t="shared" si="29"/>
        <v>1272681</v>
      </c>
      <c r="I36" s="395">
        <f>'Önkormányzat - 7. mell.'!E109</f>
        <v>220027</v>
      </c>
      <c r="J36" s="396">
        <f>'Óvoda - 8. mell.'!E109</f>
        <v>0</v>
      </c>
      <c r="K36" s="397">
        <f t="shared" si="30"/>
        <v>220027</v>
      </c>
      <c r="L36" s="458">
        <f t="shared" si="4"/>
        <v>0.17288464273451085</v>
      </c>
      <c r="M36" s="459" t="str">
        <f t="shared" si="5"/>
        <v/>
      </c>
      <c r="N36" s="460">
        <f t="shared" si="0"/>
        <v>0.17288464273451085</v>
      </c>
    </row>
    <row r="37" spans="1:14" x14ac:dyDescent="0.2">
      <c r="A37" s="13" t="s">
        <v>175</v>
      </c>
      <c r="B37" s="454" t="s">
        <v>176</v>
      </c>
      <c r="C37" s="384">
        <f>'Önkormányzat - 7. mell.'!C110</f>
        <v>0</v>
      </c>
      <c r="D37" s="385">
        <f>'Óvoda - 8. mell.'!C110</f>
        <v>0</v>
      </c>
      <c r="E37" s="386">
        <f t="shared" si="28"/>
        <v>0</v>
      </c>
      <c r="F37" s="406">
        <f>'Önkormányzat - 7. mell.'!D110</f>
        <v>0</v>
      </c>
      <c r="G37" s="393">
        <f>'Óvoda - 8. mell.'!D110</f>
        <v>0</v>
      </c>
      <c r="H37" s="394">
        <f t="shared" si="29"/>
        <v>0</v>
      </c>
      <c r="I37" s="395">
        <f>'Önkormányzat - 7. mell.'!E110</f>
        <v>0</v>
      </c>
      <c r="J37" s="396">
        <f>'Óvoda - 8. mell.'!E110</f>
        <v>0</v>
      </c>
      <c r="K37" s="397">
        <f t="shared" si="30"/>
        <v>0</v>
      </c>
      <c r="L37" s="458" t="str">
        <f t="shared" si="4"/>
        <v/>
      </c>
      <c r="M37" s="459" t="str">
        <f t="shared" si="5"/>
        <v/>
      </c>
      <c r="N37" s="460" t="str">
        <f t="shared" si="0"/>
        <v/>
      </c>
    </row>
    <row r="38" spans="1:14" x14ac:dyDescent="0.2">
      <c r="A38" s="13" t="s">
        <v>177</v>
      </c>
      <c r="B38" s="454" t="s">
        <v>178</v>
      </c>
      <c r="C38" s="384">
        <f>'Önkormányzat - 7. mell.'!C111</f>
        <v>0</v>
      </c>
      <c r="D38" s="385">
        <f>'Óvoda - 8. mell.'!C111</f>
        <v>0</v>
      </c>
      <c r="E38" s="386">
        <f t="shared" si="28"/>
        <v>0</v>
      </c>
      <c r="F38" s="406">
        <f>'Önkormányzat - 7. mell.'!D111</f>
        <v>16</v>
      </c>
      <c r="G38" s="393">
        <f>'Óvoda - 8. mell.'!D111</f>
        <v>1</v>
      </c>
      <c r="H38" s="394">
        <f t="shared" si="29"/>
        <v>17</v>
      </c>
      <c r="I38" s="395">
        <f>'Önkormányzat - 7. mell.'!E111</f>
        <v>43</v>
      </c>
      <c r="J38" s="396">
        <f>'Óvoda - 8. mell.'!E111</f>
        <v>1</v>
      </c>
      <c r="K38" s="397">
        <f t="shared" si="30"/>
        <v>44</v>
      </c>
      <c r="L38" s="458">
        <f t="shared" si="4"/>
        <v>2.6875</v>
      </c>
      <c r="M38" s="459">
        <f t="shared" si="5"/>
        <v>1</v>
      </c>
      <c r="N38" s="460">
        <f t="shared" si="0"/>
        <v>2.5882352941176472</v>
      </c>
    </row>
    <row r="39" spans="1:14" x14ac:dyDescent="0.2">
      <c r="A39" s="13" t="s">
        <v>306</v>
      </c>
      <c r="B39" s="454" t="s">
        <v>179</v>
      </c>
      <c r="C39" s="384">
        <f>'Önkormányzat - 7. mell.'!C112</f>
        <v>0</v>
      </c>
      <c r="D39" s="385">
        <f>'Óvoda - 8. mell.'!C112</f>
        <v>0</v>
      </c>
      <c r="E39" s="386">
        <f t="shared" si="28"/>
        <v>0</v>
      </c>
      <c r="F39" s="406">
        <f>'Önkormányzat - 7. mell.'!D112</f>
        <v>20187</v>
      </c>
      <c r="G39" s="393">
        <f>'Óvoda - 8. mell.'!D112</f>
        <v>423</v>
      </c>
      <c r="H39" s="394">
        <f t="shared" si="29"/>
        <v>20610</v>
      </c>
      <c r="I39" s="395">
        <f>'Önkormányzat - 7. mell.'!E112</f>
        <v>5341</v>
      </c>
      <c r="J39" s="396">
        <f>'Óvoda - 8. mell.'!E112</f>
        <v>423</v>
      </c>
      <c r="K39" s="397">
        <f t="shared" si="30"/>
        <v>5764</v>
      </c>
      <c r="L39" s="458">
        <f t="shared" si="4"/>
        <v>0.26457621241392976</v>
      </c>
      <c r="M39" s="459">
        <f t="shared" si="5"/>
        <v>1</v>
      </c>
      <c r="N39" s="460">
        <f t="shared" si="0"/>
        <v>0.27967006307617659</v>
      </c>
    </row>
    <row r="40" spans="1:14" ht="15.75" x14ac:dyDescent="0.2">
      <c r="A40" s="465" t="s">
        <v>164</v>
      </c>
      <c r="B40" s="466" t="s">
        <v>165</v>
      </c>
      <c r="C40" s="407">
        <f>SUM(C31:C39)</f>
        <v>7224978</v>
      </c>
      <c r="D40" s="408">
        <f>SUM(D31:D39)</f>
        <v>2286000</v>
      </c>
      <c r="E40" s="409">
        <f>SUM(E31:E39)</f>
        <v>9510978</v>
      </c>
      <c r="F40" s="410">
        <f>SUM(F31:F39)</f>
        <v>7847882</v>
      </c>
      <c r="G40" s="411">
        <f>SUM(G31:G39)</f>
        <v>2436424</v>
      </c>
      <c r="H40" s="412">
        <f t="shared" ref="H40" si="31">SUM(H31:H39)</f>
        <v>10284306</v>
      </c>
      <c r="I40" s="413">
        <f>SUM(I31:I39)</f>
        <v>1371824</v>
      </c>
      <c r="J40" s="411">
        <f>SUM(J31:J39)</f>
        <v>639392</v>
      </c>
      <c r="K40" s="414">
        <f t="shared" ref="K40" si="32">SUM(K31:K39)</f>
        <v>2011216</v>
      </c>
      <c r="L40" s="467">
        <f t="shared" si="4"/>
        <v>0.17480181276935611</v>
      </c>
      <c r="M40" s="468">
        <f t="shared" si="5"/>
        <v>0.26243051291565017</v>
      </c>
      <c r="N40" s="469">
        <f t="shared" si="0"/>
        <v>0.1955616645401255</v>
      </c>
    </row>
    <row r="41" spans="1:14" x14ac:dyDescent="0.2">
      <c r="A41" s="13" t="s">
        <v>180</v>
      </c>
      <c r="B41" s="454" t="s">
        <v>182</v>
      </c>
      <c r="C41" s="384">
        <f>'Önkormányzat - 7. mell.'!C114</f>
        <v>0</v>
      </c>
      <c r="D41" s="385">
        <f>'Óvoda - 8. mell.'!C114</f>
        <v>0</v>
      </c>
      <c r="E41" s="386">
        <f t="shared" ref="E41:E43" si="33">SUM(C41:D41)</f>
        <v>0</v>
      </c>
      <c r="F41" s="406">
        <f>'Önkormányzat - 7. mell.'!D114</f>
        <v>0</v>
      </c>
      <c r="G41" s="393">
        <f>'Óvoda - 8. mell.'!D114</f>
        <v>0</v>
      </c>
      <c r="H41" s="394">
        <f t="shared" ref="H41:H43" si="34">SUM(F41:G41)</f>
        <v>0</v>
      </c>
      <c r="I41" s="395">
        <f>'Önkormányzat - 7. mell.'!E114</f>
        <v>0</v>
      </c>
      <c r="J41" s="396">
        <f>'Óvoda - 8. mell.'!E114</f>
        <v>0</v>
      </c>
      <c r="K41" s="397">
        <f t="shared" ref="K41:K43" si="35">SUM(I41:J41)</f>
        <v>0</v>
      </c>
      <c r="L41" s="458" t="str">
        <f t="shared" si="4"/>
        <v/>
      </c>
      <c r="M41" s="459" t="str">
        <f t="shared" si="5"/>
        <v/>
      </c>
      <c r="N41" s="460" t="str">
        <f t="shared" si="0"/>
        <v/>
      </c>
    </row>
    <row r="42" spans="1:14" x14ac:dyDescent="0.2">
      <c r="A42" s="13" t="s">
        <v>406</v>
      </c>
      <c r="B42" s="454" t="s">
        <v>407</v>
      </c>
      <c r="C42" s="384">
        <f>'Önkormányzat - 7. mell.'!C115</f>
        <v>0</v>
      </c>
      <c r="D42" s="385">
        <f>'Óvoda - 8. mell.'!C115</f>
        <v>0</v>
      </c>
      <c r="E42" s="386">
        <f t="shared" si="33"/>
        <v>0</v>
      </c>
      <c r="F42" s="406">
        <f>'Önkormányzat - 7. mell.'!D115</f>
        <v>0</v>
      </c>
      <c r="G42" s="393">
        <f>'Óvoda - 8. mell.'!D115</f>
        <v>0</v>
      </c>
      <c r="H42" s="394">
        <f t="shared" si="34"/>
        <v>0</v>
      </c>
      <c r="I42" s="395">
        <f>'Önkormányzat - 7. mell.'!E115</f>
        <v>0</v>
      </c>
      <c r="J42" s="396">
        <f>'Óvoda - 8. mell.'!E115</f>
        <v>0</v>
      </c>
      <c r="K42" s="397">
        <f t="shared" si="35"/>
        <v>0</v>
      </c>
      <c r="L42" s="458" t="str">
        <f t="shared" si="4"/>
        <v/>
      </c>
      <c r="M42" s="459" t="str">
        <f t="shared" si="5"/>
        <v/>
      </c>
      <c r="N42" s="460" t="str">
        <f t="shared" si="0"/>
        <v/>
      </c>
    </row>
    <row r="43" spans="1:14" x14ac:dyDescent="0.2">
      <c r="A43" s="13" t="s">
        <v>181</v>
      </c>
      <c r="B43" s="454" t="s">
        <v>183</v>
      </c>
      <c r="C43" s="384">
        <f>'Önkormányzat - 7. mell.'!C116</f>
        <v>0</v>
      </c>
      <c r="D43" s="385">
        <f>'Óvoda - 8. mell.'!C116</f>
        <v>0</v>
      </c>
      <c r="E43" s="386">
        <f t="shared" si="33"/>
        <v>0</v>
      </c>
      <c r="F43" s="406">
        <f>'Önkormányzat - 7. mell.'!D116</f>
        <v>0</v>
      </c>
      <c r="G43" s="393">
        <f>'Óvoda - 8. mell.'!D116</f>
        <v>0</v>
      </c>
      <c r="H43" s="394">
        <f t="shared" si="34"/>
        <v>0</v>
      </c>
      <c r="I43" s="395">
        <f>'Önkormányzat - 7. mell.'!E116</f>
        <v>0</v>
      </c>
      <c r="J43" s="396">
        <f>'Óvoda - 8. mell.'!E116</f>
        <v>0</v>
      </c>
      <c r="K43" s="397">
        <f t="shared" si="35"/>
        <v>0</v>
      </c>
      <c r="L43" s="458" t="str">
        <f t="shared" si="4"/>
        <v/>
      </c>
      <c r="M43" s="459" t="str">
        <f t="shared" si="5"/>
        <v/>
      </c>
      <c r="N43" s="460" t="str">
        <f t="shared" si="0"/>
        <v/>
      </c>
    </row>
    <row r="44" spans="1:14" ht="15.75" x14ac:dyDescent="0.2">
      <c r="A44" s="465" t="s">
        <v>184</v>
      </c>
      <c r="B44" s="466" t="s">
        <v>185</v>
      </c>
      <c r="C44" s="407">
        <f>SUM(C41:C43)</f>
        <v>0</v>
      </c>
      <c r="D44" s="408">
        <f>SUM(D41:D43)</f>
        <v>0</v>
      </c>
      <c r="E44" s="409">
        <f>SUM(E41:E43)</f>
        <v>0</v>
      </c>
      <c r="F44" s="410">
        <f>SUM(F41:F43)</f>
        <v>0</v>
      </c>
      <c r="G44" s="411">
        <f>SUM(G41:G43)</f>
        <v>0</v>
      </c>
      <c r="H44" s="412">
        <f t="shared" ref="H44" si="36">SUM(H41:H43)</f>
        <v>0</v>
      </c>
      <c r="I44" s="413">
        <f>SUM(I41:I43)</f>
        <v>0</v>
      </c>
      <c r="J44" s="411">
        <f>SUM(J41:J43)</f>
        <v>0</v>
      </c>
      <c r="K44" s="414">
        <f t="shared" ref="K44" si="37">SUM(K41:K43)</f>
        <v>0</v>
      </c>
      <c r="L44" s="467" t="str">
        <f t="shared" si="4"/>
        <v/>
      </c>
      <c r="M44" s="468" t="str">
        <f t="shared" si="5"/>
        <v/>
      </c>
      <c r="N44" s="469" t="str">
        <f t="shared" si="0"/>
        <v/>
      </c>
    </row>
    <row r="45" spans="1:14" x14ac:dyDescent="0.2">
      <c r="A45" s="13" t="s">
        <v>186</v>
      </c>
      <c r="B45" s="454" t="s">
        <v>187</v>
      </c>
      <c r="C45" s="384">
        <f>'Önkormányzat - 7. mell.'!C118</f>
        <v>0</v>
      </c>
      <c r="D45" s="385">
        <f>'Óvoda - 8. mell.'!C118</f>
        <v>0</v>
      </c>
      <c r="E45" s="386">
        <f t="shared" ref="E45:E47" si="38">SUM(C45:D45)</f>
        <v>0</v>
      </c>
      <c r="F45" s="406">
        <f>'Önkormányzat - 7. mell.'!D118</f>
        <v>0</v>
      </c>
      <c r="G45" s="393">
        <f>'Óvoda - 8. mell.'!D118</f>
        <v>0</v>
      </c>
      <c r="H45" s="394">
        <f t="shared" ref="H45:H47" si="39">SUM(F45:G45)</f>
        <v>0</v>
      </c>
      <c r="I45" s="395">
        <f>'Önkormányzat - 7. mell.'!E118</f>
        <v>0</v>
      </c>
      <c r="J45" s="396">
        <f>'Óvoda - 8. mell.'!E118</f>
        <v>0</v>
      </c>
      <c r="K45" s="397">
        <f t="shared" ref="K45:K47" si="40">SUM(I45:J45)</f>
        <v>0</v>
      </c>
      <c r="L45" s="458" t="str">
        <f t="shared" si="4"/>
        <v/>
      </c>
      <c r="M45" s="459" t="str">
        <f t="shared" si="5"/>
        <v/>
      </c>
      <c r="N45" s="460" t="str">
        <f t="shared" si="0"/>
        <v/>
      </c>
    </row>
    <row r="46" spans="1:14" x14ac:dyDescent="0.2">
      <c r="A46" s="13" t="s">
        <v>353</v>
      </c>
      <c r="B46" s="454" t="s">
        <v>359</v>
      </c>
      <c r="C46" s="384">
        <f>'Önkormányzat - 7. mell.'!C119</f>
        <v>0</v>
      </c>
      <c r="D46" s="385">
        <f>'Óvoda - 8. mell.'!C119</f>
        <v>0</v>
      </c>
      <c r="E46" s="386">
        <f t="shared" si="38"/>
        <v>0</v>
      </c>
      <c r="F46" s="406">
        <f>'Önkormányzat - 7. mell.'!D119</f>
        <v>0</v>
      </c>
      <c r="G46" s="393">
        <f>'Óvoda - 8. mell.'!D119</f>
        <v>0</v>
      </c>
      <c r="H46" s="394">
        <f t="shared" si="39"/>
        <v>0</v>
      </c>
      <c r="I46" s="395">
        <f>'Önkormányzat - 7. mell.'!E119</f>
        <v>0</v>
      </c>
      <c r="J46" s="396">
        <f>'Óvoda - 8. mell.'!E119</f>
        <v>0</v>
      </c>
      <c r="K46" s="397">
        <f t="shared" si="40"/>
        <v>0</v>
      </c>
      <c r="L46" s="458" t="str">
        <f t="shared" si="4"/>
        <v/>
      </c>
      <c r="M46" s="459" t="str">
        <f t="shared" si="5"/>
        <v/>
      </c>
      <c r="N46" s="460" t="str">
        <f t="shared" si="0"/>
        <v/>
      </c>
    </row>
    <row r="47" spans="1:14" x14ac:dyDescent="0.2">
      <c r="A47" s="13" t="s">
        <v>308</v>
      </c>
      <c r="B47" s="454" t="s">
        <v>188</v>
      </c>
      <c r="C47" s="384">
        <f>'Önkormányzat - 7. mell.'!C120</f>
        <v>0</v>
      </c>
      <c r="D47" s="385">
        <f>'Óvoda - 8. mell.'!C120</f>
        <v>0</v>
      </c>
      <c r="E47" s="386">
        <f t="shared" si="38"/>
        <v>0</v>
      </c>
      <c r="F47" s="406">
        <f>'Önkormányzat - 7. mell.'!D120</f>
        <v>0</v>
      </c>
      <c r="G47" s="393">
        <f>'Óvoda - 8. mell.'!D120</f>
        <v>0</v>
      </c>
      <c r="H47" s="394">
        <f t="shared" si="39"/>
        <v>0</v>
      </c>
      <c r="I47" s="395">
        <f>'Önkormányzat - 7. mell.'!E120</f>
        <v>0</v>
      </c>
      <c r="J47" s="396">
        <f>'Óvoda - 8. mell.'!E120</f>
        <v>0</v>
      </c>
      <c r="K47" s="397">
        <f t="shared" si="40"/>
        <v>0</v>
      </c>
      <c r="L47" s="458" t="str">
        <f t="shared" si="4"/>
        <v/>
      </c>
      <c r="M47" s="459" t="str">
        <f t="shared" si="5"/>
        <v/>
      </c>
      <c r="N47" s="460" t="str">
        <f t="shared" si="0"/>
        <v/>
      </c>
    </row>
    <row r="48" spans="1:14" ht="15.75" x14ac:dyDescent="0.2">
      <c r="A48" s="465" t="s">
        <v>189</v>
      </c>
      <c r="B48" s="466" t="s">
        <v>191</v>
      </c>
      <c r="C48" s="407">
        <f>SUM(C45:C47)</f>
        <v>0</v>
      </c>
      <c r="D48" s="408">
        <f>SUM(D45:D47)</f>
        <v>0</v>
      </c>
      <c r="E48" s="409">
        <f>SUM(E45:E47)</f>
        <v>0</v>
      </c>
      <c r="F48" s="410">
        <f>SUM(F45:F47)</f>
        <v>0</v>
      </c>
      <c r="G48" s="411">
        <f>SUM(G45:G47)</f>
        <v>0</v>
      </c>
      <c r="H48" s="412">
        <f t="shared" ref="H48" si="41">SUM(H45:H47)</f>
        <v>0</v>
      </c>
      <c r="I48" s="413">
        <f>SUM(I45:I47)</f>
        <v>0</v>
      </c>
      <c r="J48" s="411">
        <f>SUM(J45:J47)</f>
        <v>0</v>
      </c>
      <c r="K48" s="414">
        <f t="shared" ref="K48" si="42">SUM(K45:K47)</f>
        <v>0</v>
      </c>
      <c r="L48" s="467" t="str">
        <f t="shared" si="4"/>
        <v/>
      </c>
      <c r="M48" s="468" t="str">
        <f t="shared" si="5"/>
        <v/>
      </c>
      <c r="N48" s="469" t="str">
        <f t="shared" si="0"/>
        <v/>
      </c>
    </row>
    <row r="49" spans="1:14" x14ac:dyDescent="0.2">
      <c r="A49" s="13" t="s">
        <v>192</v>
      </c>
      <c r="B49" s="454" t="s">
        <v>193</v>
      </c>
      <c r="C49" s="384">
        <f>'Önkormányzat - 7. mell.'!C122</f>
        <v>0</v>
      </c>
      <c r="D49" s="385">
        <f>'Óvoda - 8. mell.'!C122</f>
        <v>0</v>
      </c>
      <c r="E49" s="386">
        <f t="shared" ref="E49:E51" si="43">SUM(C49:D49)</f>
        <v>0</v>
      </c>
      <c r="F49" s="406">
        <f>'Önkormányzat - 7. mell.'!D122</f>
        <v>0</v>
      </c>
      <c r="G49" s="393">
        <f>'Óvoda - 8. mell.'!D122</f>
        <v>0</v>
      </c>
      <c r="H49" s="394">
        <f t="shared" ref="H49:H51" si="44">SUM(F49:G49)</f>
        <v>0</v>
      </c>
      <c r="I49" s="395">
        <f>'Önkormányzat - 7. mell.'!E122</f>
        <v>0</v>
      </c>
      <c r="J49" s="396">
        <f>'Óvoda - 8. mell.'!E122</f>
        <v>0</v>
      </c>
      <c r="K49" s="397">
        <f t="shared" ref="K49:K51" si="45">SUM(I49:J49)</f>
        <v>0</v>
      </c>
      <c r="L49" s="458" t="str">
        <f t="shared" si="4"/>
        <v/>
      </c>
      <c r="M49" s="459" t="str">
        <f t="shared" si="5"/>
        <v/>
      </c>
      <c r="N49" s="460" t="str">
        <f t="shared" si="0"/>
        <v/>
      </c>
    </row>
    <row r="50" spans="1:14" x14ac:dyDescent="0.2">
      <c r="A50" s="13" t="s">
        <v>355</v>
      </c>
      <c r="B50" s="454" t="s">
        <v>357</v>
      </c>
      <c r="C50" s="384">
        <f>'Önkormányzat - 7. mell.'!C123</f>
        <v>0</v>
      </c>
      <c r="D50" s="385">
        <f>'Óvoda - 8. mell.'!C123</f>
        <v>0</v>
      </c>
      <c r="E50" s="386">
        <f t="shared" si="43"/>
        <v>0</v>
      </c>
      <c r="F50" s="406">
        <f>'Önkormányzat - 7. mell.'!D123</f>
        <v>1834483</v>
      </c>
      <c r="G50" s="393">
        <f>'Óvoda - 8. mell.'!D123</f>
        <v>0</v>
      </c>
      <c r="H50" s="394">
        <f t="shared" si="44"/>
        <v>1834483</v>
      </c>
      <c r="I50" s="395">
        <f>'Önkormányzat - 7. mell.'!E123</f>
        <v>1899999</v>
      </c>
      <c r="J50" s="396">
        <f>'Óvoda - 8. mell.'!E123</f>
        <v>0</v>
      </c>
      <c r="K50" s="397">
        <f t="shared" si="45"/>
        <v>1899999</v>
      </c>
      <c r="L50" s="458">
        <f t="shared" si="4"/>
        <v>1.0357136043233979</v>
      </c>
      <c r="M50" s="459" t="str">
        <f t="shared" si="5"/>
        <v/>
      </c>
      <c r="N50" s="460">
        <f t="shared" si="0"/>
        <v>1.0357136043233979</v>
      </c>
    </row>
    <row r="51" spans="1:14" x14ac:dyDescent="0.2">
      <c r="A51" s="13" t="s">
        <v>310</v>
      </c>
      <c r="B51" s="454" t="s">
        <v>194</v>
      </c>
      <c r="C51" s="384">
        <f>'Önkormányzat - 7. mell.'!C124</f>
        <v>0</v>
      </c>
      <c r="D51" s="385">
        <f>'Óvoda - 8. mell.'!C124</f>
        <v>0</v>
      </c>
      <c r="E51" s="386">
        <f t="shared" si="43"/>
        <v>0</v>
      </c>
      <c r="F51" s="406">
        <f>'Önkormányzat - 7. mell.'!D124</f>
        <v>0</v>
      </c>
      <c r="G51" s="393">
        <f>'Óvoda - 8. mell.'!D124</f>
        <v>0</v>
      </c>
      <c r="H51" s="394">
        <f t="shared" si="44"/>
        <v>0</v>
      </c>
      <c r="I51" s="395">
        <f>'Önkormányzat - 7. mell.'!E124</f>
        <v>0</v>
      </c>
      <c r="J51" s="396">
        <f>'Óvoda - 8. mell.'!E124</f>
        <v>0</v>
      </c>
      <c r="K51" s="397">
        <f t="shared" si="45"/>
        <v>0</v>
      </c>
      <c r="L51" s="458" t="str">
        <f t="shared" si="4"/>
        <v/>
      </c>
      <c r="M51" s="459" t="str">
        <f t="shared" si="5"/>
        <v/>
      </c>
      <c r="N51" s="460" t="str">
        <f t="shared" si="0"/>
        <v/>
      </c>
    </row>
    <row r="52" spans="1:14" ht="15.75" x14ac:dyDescent="0.2">
      <c r="A52" s="465" t="s">
        <v>190</v>
      </c>
      <c r="B52" s="466" t="s">
        <v>429</v>
      </c>
      <c r="C52" s="407">
        <f>SUM(C49:C51)</f>
        <v>0</v>
      </c>
      <c r="D52" s="408">
        <f>SUM(D49:D51)</f>
        <v>0</v>
      </c>
      <c r="E52" s="409">
        <f>SUM(E49:E51)</f>
        <v>0</v>
      </c>
      <c r="F52" s="426">
        <f>SUM(F49:F51)</f>
        <v>1834483</v>
      </c>
      <c r="G52" s="427">
        <f>SUM(G49:G51)</f>
        <v>0</v>
      </c>
      <c r="H52" s="428">
        <f t="shared" ref="H52" si="46">SUM(H49:H51)</f>
        <v>1834483</v>
      </c>
      <c r="I52" s="429">
        <f>SUM(I49:I51)</f>
        <v>1899999</v>
      </c>
      <c r="J52" s="427">
        <f>SUM(J49:J51)</f>
        <v>0</v>
      </c>
      <c r="K52" s="430">
        <f t="shared" ref="K52" si="47">SUM(K49:K51)</f>
        <v>1899999</v>
      </c>
      <c r="L52" s="470">
        <f t="shared" si="4"/>
        <v>1.0357136043233979</v>
      </c>
      <c r="M52" s="471" t="str">
        <f t="shared" si="5"/>
        <v/>
      </c>
      <c r="N52" s="472">
        <f t="shared" si="0"/>
        <v>1.0357136043233979</v>
      </c>
    </row>
    <row r="53" spans="1:14" ht="18" x14ac:dyDescent="0.2">
      <c r="A53" s="704" t="s">
        <v>311</v>
      </c>
      <c r="B53" s="705"/>
      <c r="C53" s="431">
        <f>SUM(C15,C20,C30,C40,C44,C48,C52)</f>
        <v>205104002</v>
      </c>
      <c r="D53" s="432">
        <f>SUM(D15,D20,D30,D40,D44,D48,D52)</f>
        <v>2286000</v>
      </c>
      <c r="E53" s="615">
        <f>SUM(E15,E20,E30,E40,E44,E48,E52)</f>
        <v>207390002</v>
      </c>
      <c r="F53" s="433">
        <f>SUM(F15,F20,F30,F40,F44,F48,F52)</f>
        <v>408416656</v>
      </c>
      <c r="G53" s="434">
        <f>SUM(G15,G20,G30,G40,G44,G48,G52)</f>
        <v>2436424</v>
      </c>
      <c r="H53" s="435">
        <f t="shared" ref="H53" si="48">SUM(H15,H20,H30,H40,H44,H48,H52)</f>
        <v>410853080</v>
      </c>
      <c r="I53" s="436">
        <f>SUM(I15,I20,I30,I40,I44,I48,I52)</f>
        <v>311290219</v>
      </c>
      <c r="J53" s="434">
        <f>SUM(J15,J20,J30,J40,J44,J48,J52)</f>
        <v>639392</v>
      </c>
      <c r="K53" s="437">
        <f t="shared" ref="K53" si="49">SUM(K15,K20,K30,K40,K44,K48,K52)</f>
        <v>311929611</v>
      </c>
      <c r="L53" s="473">
        <f t="shared" si="4"/>
        <v>0.76218786483575729</v>
      </c>
      <c r="M53" s="474">
        <f t="shared" si="5"/>
        <v>0.26243051291565017</v>
      </c>
      <c r="N53" s="475">
        <f t="shared" si="0"/>
        <v>0.75922422438697545</v>
      </c>
    </row>
    <row r="54" spans="1:14" x14ac:dyDescent="0.2">
      <c r="A54" s="13" t="s">
        <v>408</v>
      </c>
      <c r="B54" s="454" t="s">
        <v>420</v>
      </c>
      <c r="C54" s="384">
        <f>'Önkormányzat - 7. mell.'!C127</f>
        <v>0</v>
      </c>
      <c r="D54" s="385">
        <f>'Óvoda - 8. mell.'!C127</f>
        <v>0</v>
      </c>
      <c r="E54" s="616">
        <f t="shared" ref="E54:E57" si="50">SUM(C54:D54)</f>
        <v>0</v>
      </c>
      <c r="F54" s="609">
        <f>'Önkormányzat - 7. mell.'!D127</f>
        <v>0</v>
      </c>
      <c r="G54" s="393">
        <f>'Óvoda - 8. mell.'!D127</f>
        <v>0</v>
      </c>
      <c r="H54" s="606">
        <f t="shared" ref="H54:H57" si="51">SUM(F54:G54)</f>
        <v>0</v>
      </c>
      <c r="I54" s="395">
        <f>'Önkormányzat - 7. mell.'!E127</f>
        <v>0</v>
      </c>
      <c r="J54" s="396">
        <f>'Óvoda - 8. mell.'!E127</f>
        <v>0</v>
      </c>
      <c r="K54" s="392">
        <f t="shared" ref="K54:K57" si="52">SUM(I54:J54)</f>
        <v>0</v>
      </c>
      <c r="L54" s="476" t="str">
        <f t="shared" si="4"/>
        <v/>
      </c>
      <c r="M54" s="477" t="str">
        <f t="shared" si="5"/>
        <v/>
      </c>
      <c r="N54" s="478" t="str">
        <f t="shared" si="0"/>
        <v/>
      </c>
    </row>
    <row r="55" spans="1:14" x14ac:dyDescent="0.2">
      <c r="A55" s="13" t="s">
        <v>196</v>
      </c>
      <c r="B55" s="454" t="s">
        <v>195</v>
      </c>
      <c r="C55" s="384">
        <f>'Önkormányzat - 7. mell.'!C128</f>
        <v>0</v>
      </c>
      <c r="D55" s="385">
        <f>'Óvoda - 8. mell.'!C128</f>
        <v>0</v>
      </c>
      <c r="E55" s="616">
        <f t="shared" si="50"/>
        <v>0</v>
      </c>
      <c r="F55" s="609">
        <f>'Önkormányzat - 7. mell.'!D128</f>
        <v>0</v>
      </c>
      <c r="G55" s="393">
        <f>'Óvoda - 8. mell.'!D128</f>
        <v>0</v>
      </c>
      <c r="H55" s="607">
        <f t="shared" si="51"/>
        <v>0</v>
      </c>
      <c r="I55" s="395">
        <f>'Önkormányzat - 7. mell.'!E128</f>
        <v>0</v>
      </c>
      <c r="J55" s="396">
        <f>'Óvoda - 8. mell.'!E128</f>
        <v>0</v>
      </c>
      <c r="K55" s="397">
        <f t="shared" si="52"/>
        <v>0</v>
      </c>
      <c r="L55" s="458" t="str">
        <f t="shared" si="4"/>
        <v/>
      </c>
      <c r="M55" s="459" t="str">
        <f t="shared" si="5"/>
        <v/>
      </c>
      <c r="N55" s="460" t="str">
        <f t="shared" si="0"/>
        <v/>
      </c>
    </row>
    <row r="56" spans="1:14" x14ac:dyDescent="0.2">
      <c r="A56" s="13" t="s">
        <v>197</v>
      </c>
      <c r="B56" s="454" t="s">
        <v>198</v>
      </c>
      <c r="C56" s="384">
        <f>'Önkormányzat - 7. mell.'!C129</f>
        <v>278392330</v>
      </c>
      <c r="D56" s="385">
        <f>'Óvoda - 8. mell.'!C129</f>
        <v>0</v>
      </c>
      <c r="E56" s="616">
        <f t="shared" si="50"/>
        <v>278392330</v>
      </c>
      <c r="F56" s="609">
        <f>'Önkormányzat - 7. mell.'!D129</f>
        <v>278392330</v>
      </c>
      <c r="G56" s="393">
        <f>'Óvoda - 8. mell.'!D129</f>
        <v>0</v>
      </c>
      <c r="H56" s="607">
        <f t="shared" si="51"/>
        <v>278392330</v>
      </c>
      <c r="I56" s="395">
        <f>'Önkormányzat - 7. mell.'!E129</f>
        <v>278392330</v>
      </c>
      <c r="J56" s="396">
        <f>'Óvoda - 8. mell.'!E129</f>
        <v>0</v>
      </c>
      <c r="K56" s="397">
        <f t="shared" si="52"/>
        <v>278392330</v>
      </c>
      <c r="L56" s="458">
        <f t="shared" si="4"/>
        <v>1</v>
      </c>
      <c r="M56" s="459" t="str">
        <f t="shared" si="5"/>
        <v/>
      </c>
      <c r="N56" s="460">
        <f t="shared" si="0"/>
        <v>1</v>
      </c>
    </row>
    <row r="57" spans="1:14" x14ac:dyDescent="0.2">
      <c r="A57" s="13" t="s">
        <v>200</v>
      </c>
      <c r="B57" s="454" t="s">
        <v>201</v>
      </c>
      <c r="C57" s="384">
        <f>'Önkormányzat - 7. mell.'!C131</f>
        <v>0</v>
      </c>
      <c r="D57" s="385">
        <f>'Óvoda - 8. mell.'!C131</f>
        <v>0</v>
      </c>
      <c r="E57" s="616">
        <f t="shared" si="50"/>
        <v>0</v>
      </c>
      <c r="F57" s="610">
        <f>'Önkormányzat - 7. mell.'!D131</f>
        <v>0</v>
      </c>
      <c r="G57" s="438">
        <f>'Óvoda - 8. mell.'!D131</f>
        <v>0</v>
      </c>
      <c r="H57" s="608">
        <f t="shared" si="51"/>
        <v>0</v>
      </c>
      <c r="I57" s="439">
        <f>'Önkormányzat - 7. mell.'!E131</f>
        <v>0</v>
      </c>
      <c r="J57" s="440">
        <f>'Óvoda - 8. mell.'!E131</f>
        <v>0</v>
      </c>
      <c r="K57" s="441">
        <f t="shared" si="52"/>
        <v>0</v>
      </c>
      <c r="L57" s="479" t="str">
        <f t="shared" si="4"/>
        <v/>
      </c>
      <c r="M57" s="480" t="str">
        <f t="shared" si="5"/>
        <v/>
      </c>
      <c r="N57" s="481" t="str">
        <f t="shared" si="0"/>
        <v/>
      </c>
    </row>
    <row r="58" spans="1:14" ht="16.5" thickBot="1" x14ac:dyDescent="0.25">
      <c r="A58" s="579" t="s">
        <v>233</v>
      </c>
      <c r="B58" s="580" t="s">
        <v>312</v>
      </c>
      <c r="C58" s="581">
        <f t="shared" ref="C58:K58" si="53">SUM(C54:C57)</f>
        <v>278392330</v>
      </c>
      <c r="D58" s="582">
        <f t="shared" si="53"/>
        <v>0</v>
      </c>
      <c r="E58" s="617">
        <f t="shared" si="53"/>
        <v>278392330</v>
      </c>
      <c r="F58" s="611">
        <f t="shared" si="53"/>
        <v>278392330</v>
      </c>
      <c r="G58" s="427">
        <f t="shared" si="53"/>
        <v>0</v>
      </c>
      <c r="H58" s="430">
        <f t="shared" si="53"/>
        <v>278392330</v>
      </c>
      <c r="I58" s="429">
        <f t="shared" si="53"/>
        <v>278392330</v>
      </c>
      <c r="J58" s="427">
        <f t="shared" si="53"/>
        <v>0</v>
      </c>
      <c r="K58" s="430">
        <f t="shared" si="53"/>
        <v>278392330</v>
      </c>
      <c r="L58" s="470">
        <f t="shared" si="4"/>
        <v>1</v>
      </c>
      <c r="M58" s="471" t="str">
        <f t="shared" si="5"/>
        <v/>
      </c>
      <c r="N58" s="592">
        <f t="shared" si="0"/>
        <v>1</v>
      </c>
    </row>
    <row r="59" spans="1:14" ht="18.75" thickBot="1" x14ac:dyDescent="0.25">
      <c r="A59" s="717" t="s">
        <v>320</v>
      </c>
      <c r="B59" s="718"/>
      <c r="C59" s="620">
        <f>SUM(C58,C53)</f>
        <v>483496332</v>
      </c>
      <c r="D59" s="621">
        <f t="shared" ref="D59:K59" si="54">SUM(D58,D53)</f>
        <v>2286000</v>
      </c>
      <c r="E59" s="618">
        <f t="shared" si="54"/>
        <v>485782332</v>
      </c>
      <c r="F59" s="612">
        <f t="shared" si="54"/>
        <v>686808986</v>
      </c>
      <c r="G59" s="603">
        <f t="shared" si="54"/>
        <v>2436424</v>
      </c>
      <c r="H59" s="600">
        <f t="shared" si="54"/>
        <v>689245410</v>
      </c>
      <c r="I59" s="602">
        <f t="shared" si="54"/>
        <v>589682549</v>
      </c>
      <c r="J59" s="603">
        <f t="shared" si="54"/>
        <v>639392</v>
      </c>
      <c r="K59" s="600">
        <f t="shared" si="54"/>
        <v>590321941</v>
      </c>
      <c r="L59" s="596">
        <f t="shared" ref="L59:N61" si="55">IF(OR(I59=0,F59=0),"",I59/F59)</f>
        <v>0.85858304276758546</v>
      </c>
      <c r="M59" s="597">
        <f t="shared" si="55"/>
        <v>0.26243051291565017</v>
      </c>
      <c r="N59" s="593">
        <f t="shared" si="55"/>
        <v>0.8564756941943219</v>
      </c>
    </row>
    <row r="60" spans="1:14" ht="18" thickBot="1" x14ac:dyDescent="0.25">
      <c r="A60" s="588" t="s">
        <v>199</v>
      </c>
      <c r="B60" s="589" t="s">
        <v>15</v>
      </c>
      <c r="C60" s="590">
        <f>'Önkormányzat - 7. mell.'!C130</f>
        <v>0</v>
      </c>
      <c r="D60" s="591">
        <f>'Óvoda - 8. mell.'!C130</f>
        <v>44578156</v>
      </c>
      <c r="E60" s="576">
        <f>SUM(C60:D60)</f>
        <v>44578156</v>
      </c>
      <c r="F60" s="613">
        <f>'Önkormányzat - 7. mell.'!D130</f>
        <v>0</v>
      </c>
      <c r="G60" s="583">
        <f>'Óvoda - 8. mell.'!D130</f>
        <v>44578156</v>
      </c>
      <c r="H60" s="577">
        <f>SUM(F60:G60)</f>
        <v>44578156</v>
      </c>
      <c r="I60" s="584">
        <f>'Önkormányzat - 7. mell.'!E130</f>
        <v>0</v>
      </c>
      <c r="J60" s="585">
        <f>'Óvoda - 8. mell.'!E130</f>
        <v>19768570</v>
      </c>
      <c r="K60" s="578">
        <f>SUM(I60:J60)</f>
        <v>19768570</v>
      </c>
      <c r="L60" s="586" t="str">
        <f t="shared" si="55"/>
        <v/>
      </c>
      <c r="M60" s="587">
        <f t="shared" si="55"/>
        <v>0.44345867514125081</v>
      </c>
      <c r="N60" s="594">
        <f t="shared" si="55"/>
        <v>0.44345867514125081</v>
      </c>
    </row>
    <row r="61" spans="1:14" s="526" customFormat="1" ht="19.5" thickTop="1" thickBot="1" x14ac:dyDescent="0.25">
      <c r="A61" s="702" t="s">
        <v>340</v>
      </c>
      <c r="B61" s="703"/>
      <c r="C61" s="622">
        <f>SUM(C59:C60)</f>
        <v>483496332</v>
      </c>
      <c r="D61" s="623">
        <f t="shared" ref="D61:K61" si="56">SUM(D59:D60)</f>
        <v>46864156</v>
      </c>
      <c r="E61" s="619">
        <f t="shared" si="56"/>
        <v>530360488</v>
      </c>
      <c r="F61" s="614">
        <f t="shared" si="56"/>
        <v>686808986</v>
      </c>
      <c r="G61" s="605">
        <f t="shared" si="56"/>
        <v>47014580</v>
      </c>
      <c r="H61" s="601">
        <f t="shared" si="56"/>
        <v>733823566</v>
      </c>
      <c r="I61" s="604">
        <f t="shared" si="56"/>
        <v>589682549</v>
      </c>
      <c r="J61" s="605">
        <f t="shared" si="56"/>
        <v>20407962</v>
      </c>
      <c r="K61" s="601">
        <f t="shared" si="56"/>
        <v>610090511</v>
      </c>
      <c r="L61" s="598">
        <f t="shared" si="55"/>
        <v>0.85858304276758546</v>
      </c>
      <c r="M61" s="599">
        <f t="shared" si="55"/>
        <v>0.43407730112658671</v>
      </c>
      <c r="N61" s="595">
        <f t="shared" si="55"/>
        <v>0.8313858252407228</v>
      </c>
    </row>
    <row r="62" spans="1:14" ht="18" thickTop="1" x14ac:dyDescent="0.2"/>
    <row r="65" spans="6:14" s="17" customFormat="1" x14ac:dyDescent="0.2">
      <c r="F65" s="482"/>
      <c r="G65" s="482"/>
      <c r="H65" s="482"/>
      <c r="I65" s="482"/>
      <c r="J65" s="482"/>
      <c r="K65" s="482"/>
      <c r="L65" s="483"/>
      <c r="M65" s="483"/>
      <c r="N65" s="483"/>
    </row>
  </sheetData>
  <mergeCells count="12">
    <mergeCell ref="F1:K1"/>
    <mergeCell ref="L1:N1"/>
    <mergeCell ref="F2:H2"/>
    <mergeCell ref="I2:K2"/>
    <mergeCell ref="L2:N2"/>
    <mergeCell ref="A61:B61"/>
    <mergeCell ref="A53:B53"/>
    <mergeCell ref="A1:A3"/>
    <mergeCell ref="B1:B3"/>
    <mergeCell ref="C1:E1"/>
    <mergeCell ref="C2:E2"/>
    <mergeCell ref="A59:B59"/>
  </mergeCells>
  <phoneticPr fontId="2" type="noConversion"/>
  <printOptions horizontalCentered="1"/>
  <pageMargins left="0.59055118110236227" right="0.59055118110236227" top="0.9055118110236221" bottom="0.51181102362204722" header="0.31496062992125984" footer="0.31496062992125984"/>
  <pageSetup paperSize="9" scale="51" orientation="landscape" r:id="rId1"/>
  <headerFooter>
    <oddHeader>&amp;L&amp;"Century Gothic,Normál"BEZENYE Községi Önkormányzat&amp;C&amp;"Century Gothic,Félkövér"&amp;12BEVÉTELEK ÖSSZESEN
2021. I. félév&amp;R&amp;"Century Gothic,Normál"3.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rgb="FF00B0F0"/>
    <pageSetUpPr fitToPage="1"/>
  </sheetPr>
  <dimension ref="A1:N27"/>
  <sheetViews>
    <sheetView zoomScaleNormal="100" workbookViewId="0">
      <pane ySplit="3" topLeftCell="A4" activePane="bottomLeft" state="frozen"/>
      <selection sqref="A1:C3"/>
      <selection pane="bottomLeft" activeCell="I25" sqref="I25"/>
    </sheetView>
  </sheetViews>
  <sheetFormatPr defaultColWidth="5.5703125" defaultRowHeight="13.5" x14ac:dyDescent="0.2"/>
  <cols>
    <col min="1" max="1" width="5.7109375" style="4" bestFit="1" customWidth="1"/>
    <col min="2" max="2" width="47.7109375" style="4" bestFit="1" customWidth="1"/>
    <col min="3" max="3" width="14.140625" style="4" bestFit="1" customWidth="1"/>
    <col min="4" max="4" width="12.7109375" style="4" bestFit="1" customWidth="1"/>
    <col min="5" max="6" width="14.140625" style="4" bestFit="1" customWidth="1"/>
    <col min="7" max="7" width="12.7109375" style="4" bestFit="1" customWidth="1"/>
    <col min="8" max="9" width="14.140625" style="4" bestFit="1" customWidth="1"/>
    <col min="10" max="10" width="12.7109375" style="4" bestFit="1" customWidth="1"/>
    <col min="11" max="11" width="14.140625" style="4" bestFit="1" customWidth="1"/>
    <col min="12" max="14" width="9" style="4" bestFit="1" customWidth="1"/>
    <col min="15" max="16384" width="5.5703125" style="4"/>
  </cols>
  <sheetData>
    <row r="1" spans="1:14" ht="22.5" customHeight="1" thickTop="1" thickBot="1" x14ac:dyDescent="0.25">
      <c r="A1" s="754" t="s">
        <v>130</v>
      </c>
      <c r="B1" s="752" t="s">
        <v>4</v>
      </c>
      <c r="C1" s="733" t="s">
        <v>436</v>
      </c>
      <c r="D1" s="734"/>
      <c r="E1" s="735"/>
      <c r="F1" s="739" t="s">
        <v>437</v>
      </c>
      <c r="G1" s="740"/>
      <c r="H1" s="740"/>
      <c r="I1" s="740"/>
      <c r="J1" s="740"/>
      <c r="K1" s="741"/>
      <c r="L1" s="742" t="s">
        <v>467</v>
      </c>
      <c r="M1" s="743"/>
      <c r="N1" s="744"/>
    </row>
    <row r="2" spans="1:14" ht="14.25" thickBot="1" x14ac:dyDescent="0.25">
      <c r="A2" s="755"/>
      <c r="B2" s="753"/>
      <c r="C2" s="736" t="s">
        <v>226</v>
      </c>
      <c r="D2" s="737"/>
      <c r="E2" s="738"/>
      <c r="F2" s="748" t="s">
        <v>432</v>
      </c>
      <c r="G2" s="749"/>
      <c r="H2" s="749"/>
      <c r="I2" s="750" t="s">
        <v>431</v>
      </c>
      <c r="J2" s="750"/>
      <c r="K2" s="751"/>
      <c r="L2" s="745"/>
      <c r="M2" s="746"/>
      <c r="N2" s="747"/>
    </row>
    <row r="3" spans="1:14" ht="21" customHeight="1" thickBot="1" x14ac:dyDescent="0.25">
      <c r="A3" s="755"/>
      <c r="B3" s="753"/>
      <c r="C3" s="120" t="s">
        <v>132</v>
      </c>
      <c r="D3" s="121" t="s">
        <v>6</v>
      </c>
      <c r="E3" s="122" t="s">
        <v>332</v>
      </c>
      <c r="F3" s="123" t="s">
        <v>132</v>
      </c>
      <c r="G3" s="124" t="s">
        <v>6</v>
      </c>
      <c r="H3" s="125" t="s">
        <v>332</v>
      </c>
      <c r="I3" s="126" t="s">
        <v>132</v>
      </c>
      <c r="J3" s="127" t="s">
        <v>6</v>
      </c>
      <c r="K3" s="128" t="s">
        <v>332</v>
      </c>
      <c r="L3" s="129" t="s">
        <v>132</v>
      </c>
      <c r="M3" s="130" t="s">
        <v>6</v>
      </c>
      <c r="N3" s="146" t="s">
        <v>332</v>
      </c>
    </row>
    <row r="4" spans="1:14" x14ac:dyDescent="0.2">
      <c r="A4" s="484" t="s">
        <v>49</v>
      </c>
      <c r="B4" s="485" t="s">
        <v>0</v>
      </c>
      <c r="C4" s="486">
        <f>'Önkormányzat - 7. mell.'!C17</f>
        <v>29766944</v>
      </c>
      <c r="D4" s="487">
        <f>'Óvoda - 8. mell.'!C17</f>
        <v>29055000</v>
      </c>
      <c r="E4" s="488">
        <f>SUM(C4:D4)</f>
        <v>58821944</v>
      </c>
      <c r="F4" s="489">
        <f>'Önkormányzat - 7. mell.'!D17</f>
        <v>31274871</v>
      </c>
      <c r="G4" s="490">
        <f>'Óvoda - 8. mell.'!D17</f>
        <v>29055000</v>
      </c>
      <c r="H4" s="491">
        <f>SUM(F4:G4)</f>
        <v>60329871</v>
      </c>
      <c r="I4" s="492">
        <f>'Önkormányzat - 7. mell.'!E17</f>
        <v>13975605</v>
      </c>
      <c r="J4" s="493">
        <f>'Óvoda - 8. mell.'!E17</f>
        <v>13221085</v>
      </c>
      <c r="K4" s="494">
        <f>SUM(I4:J4)</f>
        <v>27196690</v>
      </c>
      <c r="L4" s="495">
        <f>IF(OR(I4=0,F4=0),"",I4/F4)</f>
        <v>0.44686371368246414</v>
      </c>
      <c r="M4" s="496">
        <f t="shared" ref="M4:N20" si="0">IF(OR(J4=0,G4=0),"",J4/G4)</f>
        <v>0.45503648253312684</v>
      </c>
      <c r="N4" s="497">
        <f t="shared" si="0"/>
        <v>0.4507997373307826</v>
      </c>
    </row>
    <row r="5" spans="1:14" x14ac:dyDescent="0.2">
      <c r="A5" s="498" t="s">
        <v>53</v>
      </c>
      <c r="B5" s="499" t="s">
        <v>7</v>
      </c>
      <c r="C5" s="500">
        <f>'Önkormányzat - 7. mell.'!C21</f>
        <v>4449824</v>
      </c>
      <c r="D5" s="501">
        <f>'Óvoda - 8. mell.'!C21</f>
        <v>4444000</v>
      </c>
      <c r="E5" s="502">
        <f t="shared" ref="E5:E11" si="1">SUM(C5:D5)</f>
        <v>8893824</v>
      </c>
      <c r="F5" s="503">
        <f>'Önkormányzat - 7. mell.'!D21</f>
        <v>4508196</v>
      </c>
      <c r="G5" s="504">
        <f>'Óvoda - 8. mell.'!D21</f>
        <v>4444000</v>
      </c>
      <c r="H5" s="505">
        <f t="shared" ref="H5:H11" si="2">SUM(F5:G5)</f>
        <v>8952196</v>
      </c>
      <c r="I5" s="506">
        <f>'Önkormányzat - 7. mell.'!E21</f>
        <v>1794540</v>
      </c>
      <c r="J5" s="507">
        <f>'Óvoda - 8. mell.'!E21</f>
        <v>1913618</v>
      </c>
      <c r="K5" s="508">
        <f t="shared" ref="K5:K11" si="3">SUM(I5:J5)</f>
        <v>3708158</v>
      </c>
      <c r="L5" s="509">
        <f t="shared" ref="L5:N23" si="4">IF(OR(I5=0,F5=0),"",I5/F5)</f>
        <v>0.39806166368986617</v>
      </c>
      <c r="M5" s="510">
        <f t="shared" si="0"/>
        <v>0.43060711071107111</v>
      </c>
      <c r="N5" s="511">
        <f t="shared" si="0"/>
        <v>0.41421769585920593</v>
      </c>
    </row>
    <row r="6" spans="1:14" x14ac:dyDescent="0.2">
      <c r="A6" s="498" t="s">
        <v>101</v>
      </c>
      <c r="B6" s="499" t="s">
        <v>1</v>
      </c>
      <c r="C6" s="500">
        <f>'Önkormányzat - 7. mell.'!C55</f>
        <v>37861030</v>
      </c>
      <c r="D6" s="501">
        <f>'Óvoda - 8. mell.'!C55</f>
        <v>11460156</v>
      </c>
      <c r="E6" s="502">
        <f t="shared" si="1"/>
        <v>49321186</v>
      </c>
      <c r="F6" s="503">
        <f>'Önkormányzat - 7. mell.'!D55</f>
        <v>41991500</v>
      </c>
      <c r="G6" s="504">
        <f>'Óvoda - 8. mell.'!D55</f>
        <v>11610580</v>
      </c>
      <c r="H6" s="505">
        <f t="shared" si="2"/>
        <v>53602080</v>
      </c>
      <c r="I6" s="506">
        <f>'Önkormányzat - 7. mell.'!E55</f>
        <v>17986074</v>
      </c>
      <c r="J6" s="507">
        <f>'Óvoda - 8. mell.'!E55</f>
        <v>3985190</v>
      </c>
      <c r="K6" s="508">
        <f t="shared" si="3"/>
        <v>21971264</v>
      </c>
      <c r="L6" s="509">
        <f t="shared" si="4"/>
        <v>0.42832654227641309</v>
      </c>
      <c r="M6" s="510">
        <f t="shared" si="0"/>
        <v>0.3432378055187596</v>
      </c>
      <c r="N6" s="511">
        <f t="shared" si="0"/>
        <v>0.40989573538937296</v>
      </c>
    </row>
    <row r="7" spans="1:14" x14ac:dyDescent="0.2">
      <c r="A7" s="498" t="s">
        <v>118</v>
      </c>
      <c r="B7" s="499" t="s">
        <v>202</v>
      </c>
      <c r="C7" s="500">
        <f>'Önkormányzat - 7. mell.'!C56</f>
        <v>6294456</v>
      </c>
      <c r="D7" s="501">
        <f>'Óvoda - 8. mell.'!C56</f>
        <v>0</v>
      </c>
      <c r="E7" s="502">
        <f t="shared" si="1"/>
        <v>6294456</v>
      </c>
      <c r="F7" s="503">
        <f>'Önkormányzat - 7. mell.'!D56</f>
        <v>7071146</v>
      </c>
      <c r="G7" s="504">
        <f>'Óvoda - 8. mell.'!D56</f>
        <v>0</v>
      </c>
      <c r="H7" s="505">
        <f t="shared" si="2"/>
        <v>7071146</v>
      </c>
      <c r="I7" s="506">
        <f>'Önkormányzat - 7. mell.'!E56</f>
        <v>1044002</v>
      </c>
      <c r="J7" s="507">
        <f>'Óvoda - 8. mell.'!E56</f>
        <v>0</v>
      </c>
      <c r="K7" s="508">
        <f t="shared" si="3"/>
        <v>1044002</v>
      </c>
      <c r="L7" s="509">
        <f t="shared" si="4"/>
        <v>0.14764254620113912</v>
      </c>
      <c r="M7" s="510" t="str">
        <f t="shared" si="0"/>
        <v/>
      </c>
      <c r="N7" s="511">
        <f t="shared" si="0"/>
        <v>0.14764254620113912</v>
      </c>
    </row>
    <row r="8" spans="1:14" x14ac:dyDescent="0.2">
      <c r="A8" s="498" t="s">
        <v>119</v>
      </c>
      <c r="B8" s="499" t="s">
        <v>120</v>
      </c>
      <c r="C8" s="500">
        <f>'Önkormányzat - 7. mell.'!C57</f>
        <v>0</v>
      </c>
      <c r="D8" s="501">
        <f>'Óvoda - 8. mell.'!C57</f>
        <v>0</v>
      </c>
      <c r="E8" s="502">
        <f t="shared" si="1"/>
        <v>0</v>
      </c>
      <c r="F8" s="503">
        <f>'Önkormányzat - 7. mell.'!D57</f>
        <v>3121596</v>
      </c>
      <c r="G8" s="504">
        <f>'Óvoda - 8. mell.'!D57</f>
        <v>0</v>
      </c>
      <c r="H8" s="505">
        <f t="shared" si="2"/>
        <v>3121596</v>
      </c>
      <c r="I8" s="506">
        <f>'Önkormányzat - 7. mell.'!E57</f>
        <v>3121596</v>
      </c>
      <c r="J8" s="507">
        <f>'Óvoda - 8. mell.'!E57</f>
        <v>0</v>
      </c>
      <c r="K8" s="508">
        <f t="shared" si="3"/>
        <v>3121596</v>
      </c>
      <c r="L8" s="509">
        <f t="shared" si="4"/>
        <v>1</v>
      </c>
      <c r="M8" s="510" t="str">
        <f t="shared" si="0"/>
        <v/>
      </c>
      <c r="N8" s="511">
        <f t="shared" si="0"/>
        <v>1</v>
      </c>
    </row>
    <row r="9" spans="1:14" x14ac:dyDescent="0.2">
      <c r="A9" s="498" t="s">
        <v>121</v>
      </c>
      <c r="B9" s="499" t="s">
        <v>134</v>
      </c>
      <c r="C9" s="500">
        <f>'Önkormányzat - 7. mell.'!C58</f>
        <v>9664682</v>
      </c>
      <c r="D9" s="501">
        <f>'Óvoda - 8. mell.'!C58</f>
        <v>0</v>
      </c>
      <c r="E9" s="502">
        <f t="shared" si="1"/>
        <v>9664682</v>
      </c>
      <c r="F9" s="503">
        <f>'Önkormányzat - 7. mell.'!D58</f>
        <v>9664682</v>
      </c>
      <c r="G9" s="504">
        <f>'Óvoda - 8. mell.'!D58</f>
        <v>0</v>
      </c>
      <c r="H9" s="505">
        <f t="shared" si="2"/>
        <v>9664682</v>
      </c>
      <c r="I9" s="506">
        <f>'Önkormányzat - 7. mell.'!E58</f>
        <v>3250145</v>
      </c>
      <c r="J9" s="507">
        <f>'Óvoda - 8. mell.'!E58</f>
        <v>0</v>
      </c>
      <c r="K9" s="508">
        <f t="shared" si="3"/>
        <v>3250145</v>
      </c>
      <c r="L9" s="509">
        <f t="shared" si="4"/>
        <v>0.33629094056069303</v>
      </c>
      <c r="M9" s="510" t="str">
        <f t="shared" si="0"/>
        <v/>
      </c>
      <c r="N9" s="511">
        <f t="shared" si="0"/>
        <v>0.33629094056069303</v>
      </c>
    </row>
    <row r="10" spans="1:14" x14ac:dyDescent="0.2">
      <c r="A10" s="498" t="s">
        <v>123</v>
      </c>
      <c r="B10" s="499" t="s">
        <v>223</v>
      </c>
      <c r="C10" s="500">
        <f>'Önkormányzat - 7. mell.'!C59</f>
        <v>0</v>
      </c>
      <c r="D10" s="501">
        <f>'Óvoda - 8. mell.'!C59</f>
        <v>0</v>
      </c>
      <c r="E10" s="502">
        <f t="shared" si="1"/>
        <v>0</v>
      </c>
      <c r="F10" s="503">
        <f>'Önkormányzat - 7. mell.'!D59</f>
        <v>0</v>
      </c>
      <c r="G10" s="504">
        <f>'Óvoda - 8. mell.'!D59</f>
        <v>0</v>
      </c>
      <c r="H10" s="505">
        <f t="shared" si="2"/>
        <v>0</v>
      </c>
      <c r="I10" s="506">
        <f>'Önkormányzat - 7. mell.'!E59</f>
        <v>0</v>
      </c>
      <c r="J10" s="507">
        <f>'Óvoda - 8. mell.'!E59</f>
        <v>0</v>
      </c>
      <c r="K10" s="508">
        <f t="shared" si="3"/>
        <v>0</v>
      </c>
      <c r="L10" s="509" t="str">
        <f t="shared" si="4"/>
        <v/>
      </c>
      <c r="M10" s="510" t="str">
        <f t="shared" si="0"/>
        <v/>
      </c>
      <c r="N10" s="511" t="str">
        <f t="shared" si="0"/>
        <v/>
      </c>
    </row>
    <row r="11" spans="1:14" x14ac:dyDescent="0.2">
      <c r="A11" s="498" t="s">
        <v>126</v>
      </c>
      <c r="B11" s="499" t="s">
        <v>136</v>
      </c>
      <c r="C11" s="500">
        <f>'Önkormányzat - 7. mell.'!C60</f>
        <v>2200000</v>
      </c>
      <c r="D11" s="501">
        <f>'Óvoda - 8. mell.'!C60</f>
        <v>0</v>
      </c>
      <c r="E11" s="502">
        <f t="shared" si="1"/>
        <v>2200000</v>
      </c>
      <c r="F11" s="503">
        <f>'Önkormányzat - 7. mell.'!D60</f>
        <v>2202400</v>
      </c>
      <c r="G11" s="504">
        <f>'Óvoda - 8. mell.'!D60</f>
        <v>0</v>
      </c>
      <c r="H11" s="505">
        <f t="shared" si="2"/>
        <v>2202400</v>
      </c>
      <c r="I11" s="506">
        <f>'Önkormányzat - 7. mell.'!E60</f>
        <v>967916</v>
      </c>
      <c r="J11" s="507">
        <f>'Óvoda - 8. mell.'!E60</f>
        <v>0</v>
      </c>
      <c r="K11" s="508">
        <f t="shared" si="3"/>
        <v>967916</v>
      </c>
      <c r="L11" s="509">
        <f t="shared" si="4"/>
        <v>0.43948238285506719</v>
      </c>
      <c r="M11" s="510" t="str">
        <f t="shared" si="0"/>
        <v/>
      </c>
      <c r="N11" s="511">
        <f t="shared" si="0"/>
        <v>0.43948238285506719</v>
      </c>
    </row>
    <row r="12" spans="1:14" ht="14.25" x14ac:dyDescent="0.2">
      <c r="A12" s="760" t="s">
        <v>333</v>
      </c>
      <c r="B12" s="761"/>
      <c r="C12" s="512">
        <f t="shared" ref="C12" si="5">SUM(C4:C11)</f>
        <v>90236936</v>
      </c>
      <c r="D12" s="513">
        <f t="shared" ref="D12:K12" si="6">SUM(D4:D11)</f>
        <v>44959156</v>
      </c>
      <c r="E12" s="514">
        <f t="shared" si="6"/>
        <v>135196092</v>
      </c>
      <c r="F12" s="515">
        <f t="shared" si="6"/>
        <v>99834391</v>
      </c>
      <c r="G12" s="513">
        <f t="shared" si="6"/>
        <v>45109580</v>
      </c>
      <c r="H12" s="516">
        <f t="shared" si="6"/>
        <v>144943971</v>
      </c>
      <c r="I12" s="514">
        <f t="shared" si="6"/>
        <v>42139878</v>
      </c>
      <c r="J12" s="513">
        <f t="shared" si="6"/>
        <v>19119893</v>
      </c>
      <c r="K12" s="517">
        <f t="shared" si="6"/>
        <v>61259771</v>
      </c>
      <c r="L12" s="518">
        <f t="shared" si="4"/>
        <v>0.42209781196541779</v>
      </c>
      <c r="M12" s="519">
        <f t="shared" si="0"/>
        <v>0.42385437860427871</v>
      </c>
      <c r="N12" s="520">
        <f t="shared" si="0"/>
        <v>0.42264449205686522</v>
      </c>
    </row>
    <row r="13" spans="1:14" x14ac:dyDescent="0.2">
      <c r="A13" s="498" t="s">
        <v>109</v>
      </c>
      <c r="B13" s="499" t="s">
        <v>3</v>
      </c>
      <c r="C13" s="500">
        <f>'Önkormányzat - 7. mell.'!C63</f>
        <v>18539999</v>
      </c>
      <c r="D13" s="501">
        <f>'Óvoda - 8. mell.'!C63</f>
        <v>1905000</v>
      </c>
      <c r="E13" s="502">
        <f t="shared" ref="E13:E18" si="7">SUM(C13:D13)</f>
        <v>20444999</v>
      </c>
      <c r="F13" s="503">
        <f>'Önkormányzat - 7. mell.'!D63</f>
        <v>416868768</v>
      </c>
      <c r="G13" s="504">
        <f>'Óvoda - 8. mell.'!D63</f>
        <v>1905000</v>
      </c>
      <c r="H13" s="505">
        <f t="shared" ref="H13:H18" si="8">SUM(F13:G13)</f>
        <v>418773768</v>
      </c>
      <c r="I13" s="506">
        <f>'Önkormányzat - 7. mell.'!E63</f>
        <v>359426031</v>
      </c>
      <c r="J13" s="507">
        <f>'Óvoda - 8. mell.'!E63</f>
        <v>0</v>
      </c>
      <c r="K13" s="508">
        <f t="shared" ref="K13:K18" si="9">SUM(I13:J13)</f>
        <v>359426031</v>
      </c>
      <c r="L13" s="509">
        <f t="shared" si="4"/>
        <v>0.86220426808275552</v>
      </c>
      <c r="M13" s="510" t="str">
        <f t="shared" si="0"/>
        <v/>
      </c>
      <c r="N13" s="511">
        <f t="shared" si="0"/>
        <v>0.85828210471865085</v>
      </c>
    </row>
    <row r="14" spans="1:14" x14ac:dyDescent="0.2">
      <c r="A14" s="498" t="s">
        <v>112</v>
      </c>
      <c r="B14" s="499" t="s">
        <v>9</v>
      </c>
      <c r="C14" s="500">
        <f>'Önkormányzat - 7. mell.'!C64</f>
        <v>32489314</v>
      </c>
      <c r="D14" s="501">
        <f>'Óvoda - 8. mell.'!C64</f>
        <v>0</v>
      </c>
      <c r="E14" s="502">
        <f t="shared" si="7"/>
        <v>32489314</v>
      </c>
      <c r="F14" s="503">
        <f>'Önkormányzat - 7. mell.'!D64</f>
        <v>32489314</v>
      </c>
      <c r="G14" s="504">
        <f>'Óvoda - 8. mell.'!D64</f>
        <v>0</v>
      </c>
      <c r="H14" s="505">
        <f t="shared" si="8"/>
        <v>32489314</v>
      </c>
      <c r="I14" s="506">
        <f>'Önkormányzat - 7. mell.'!E64</f>
        <v>0</v>
      </c>
      <c r="J14" s="507">
        <f>'Óvoda - 8. mell.'!E64</f>
        <v>0</v>
      </c>
      <c r="K14" s="508">
        <f t="shared" si="9"/>
        <v>0</v>
      </c>
      <c r="L14" s="509" t="str">
        <f t="shared" si="4"/>
        <v/>
      </c>
      <c r="M14" s="510" t="str">
        <f t="shared" si="0"/>
        <v/>
      </c>
      <c r="N14" s="511" t="str">
        <f t="shared" si="0"/>
        <v/>
      </c>
    </row>
    <row r="15" spans="1:14" x14ac:dyDescent="0.2">
      <c r="A15" s="498" t="s">
        <v>351</v>
      </c>
      <c r="B15" s="499" t="s">
        <v>352</v>
      </c>
      <c r="C15" s="500">
        <f>'Önkormányzat - 7. mell.'!C65</f>
        <v>0</v>
      </c>
      <c r="D15" s="501">
        <f>'Óvoda - 8. mell.'!C65</f>
        <v>0</v>
      </c>
      <c r="E15" s="502">
        <f t="shared" si="7"/>
        <v>0</v>
      </c>
      <c r="F15" s="503">
        <f>'Önkormányzat - 7. mell.'!D65</f>
        <v>0</v>
      </c>
      <c r="G15" s="504">
        <f>'Óvoda - 8. mell.'!D65</f>
        <v>0</v>
      </c>
      <c r="H15" s="505">
        <f t="shared" si="8"/>
        <v>0</v>
      </c>
      <c r="I15" s="506">
        <f>'Önkormányzat - 7. mell.'!E65</f>
        <v>0</v>
      </c>
      <c r="J15" s="507">
        <f>'Óvoda - 8. mell.'!E65</f>
        <v>0</v>
      </c>
      <c r="K15" s="508">
        <f t="shared" si="9"/>
        <v>0</v>
      </c>
      <c r="L15" s="509" t="str">
        <f t="shared" si="4"/>
        <v/>
      </c>
      <c r="M15" s="510" t="str">
        <f t="shared" si="0"/>
        <v/>
      </c>
      <c r="N15" s="511" t="str">
        <f t="shared" si="0"/>
        <v/>
      </c>
    </row>
    <row r="16" spans="1:14" x14ac:dyDescent="0.2">
      <c r="A16" s="498" t="s">
        <v>113</v>
      </c>
      <c r="B16" s="499" t="s">
        <v>141</v>
      </c>
      <c r="C16" s="500">
        <f>'Önkormányzat - 7. mell.'!C66</f>
        <v>0</v>
      </c>
      <c r="D16" s="501">
        <f>'Óvoda - 8. mell.'!C66</f>
        <v>0</v>
      </c>
      <c r="E16" s="502">
        <f t="shared" si="7"/>
        <v>0</v>
      </c>
      <c r="F16" s="503">
        <f>'Önkormányzat - 7. mell.'!D66</f>
        <v>0</v>
      </c>
      <c r="G16" s="504">
        <f>'Óvoda - 8. mell.'!D66</f>
        <v>0</v>
      </c>
      <c r="H16" s="505">
        <f t="shared" si="8"/>
        <v>0</v>
      </c>
      <c r="I16" s="506">
        <f>'Önkormányzat - 7. mell.'!E66</f>
        <v>0</v>
      </c>
      <c r="J16" s="507">
        <f>'Óvoda - 8. mell.'!E66</f>
        <v>0</v>
      </c>
      <c r="K16" s="508">
        <f t="shared" si="9"/>
        <v>0</v>
      </c>
      <c r="L16" s="509" t="str">
        <f t="shared" si="4"/>
        <v/>
      </c>
      <c r="M16" s="510" t="str">
        <f t="shared" si="0"/>
        <v/>
      </c>
      <c r="N16" s="511" t="str">
        <f t="shared" si="0"/>
        <v/>
      </c>
    </row>
    <row r="17" spans="1:14" x14ac:dyDescent="0.2">
      <c r="A17" s="498" t="s">
        <v>114</v>
      </c>
      <c r="B17" s="499" t="s">
        <v>142</v>
      </c>
      <c r="C17" s="500">
        <f>'Önkormányzat - 7. mell.'!C67</f>
        <v>0</v>
      </c>
      <c r="D17" s="501">
        <f>'Óvoda - 8. mell.'!C67</f>
        <v>0</v>
      </c>
      <c r="E17" s="502">
        <f t="shared" si="7"/>
        <v>0</v>
      </c>
      <c r="F17" s="503">
        <f>'Önkormányzat - 7. mell.'!D67</f>
        <v>0</v>
      </c>
      <c r="G17" s="504">
        <f>'Óvoda - 8. mell.'!D67</f>
        <v>0</v>
      </c>
      <c r="H17" s="505">
        <f t="shared" si="8"/>
        <v>0</v>
      </c>
      <c r="I17" s="506">
        <f>'Önkormányzat - 7. mell.'!E67</f>
        <v>0</v>
      </c>
      <c r="J17" s="507">
        <f>'Óvoda - 8. mell.'!E67</f>
        <v>0</v>
      </c>
      <c r="K17" s="508">
        <f t="shared" si="9"/>
        <v>0</v>
      </c>
      <c r="L17" s="509" t="str">
        <f t="shared" si="4"/>
        <v/>
      </c>
      <c r="M17" s="510" t="str">
        <f t="shared" si="0"/>
        <v/>
      </c>
      <c r="N17" s="511" t="str">
        <f t="shared" si="0"/>
        <v/>
      </c>
    </row>
    <row r="18" spans="1:14" x14ac:dyDescent="0.2">
      <c r="A18" s="498" t="s">
        <v>115</v>
      </c>
      <c r="B18" s="499" t="s">
        <v>143</v>
      </c>
      <c r="C18" s="500">
        <f>'Önkormányzat - 7. mell.'!C68</f>
        <v>0</v>
      </c>
      <c r="D18" s="501">
        <f>'Óvoda - 8. mell.'!C68</f>
        <v>0</v>
      </c>
      <c r="E18" s="502">
        <f t="shared" si="7"/>
        <v>0</v>
      </c>
      <c r="F18" s="503">
        <f>'Önkormányzat - 7. mell.'!D68</f>
        <v>0</v>
      </c>
      <c r="G18" s="504">
        <f>'Óvoda - 8. mell.'!D68</f>
        <v>0</v>
      </c>
      <c r="H18" s="505">
        <f t="shared" si="8"/>
        <v>0</v>
      </c>
      <c r="I18" s="506">
        <f>'Önkormányzat - 7. mell.'!E68</f>
        <v>0</v>
      </c>
      <c r="J18" s="507">
        <f>'Óvoda - 8. mell.'!E68</f>
        <v>0</v>
      </c>
      <c r="K18" s="508">
        <f t="shared" si="9"/>
        <v>0</v>
      </c>
      <c r="L18" s="509" t="str">
        <f t="shared" si="4"/>
        <v/>
      </c>
      <c r="M18" s="510" t="str">
        <f t="shared" si="0"/>
        <v/>
      </c>
      <c r="N18" s="511" t="str">
        <f t="shared" si="0"/>
        <v/>
      </c>
    </row>
    <row r="19" spans="1:14" ht="14.25" x14ac:dyDescent="0.2">
      <c r="A19" s="760" t="s">
        <v>334</v>
      </c>
      <c r="B19" s="761"/>
      <c r="C19" s="512">
        <f>SUM(C13:C18)</f>
        <v>51029313</v>
      </c>
      <c r="D19" s="513">
        <f t="shared" ref="D19:K19" si="10">SUM(D13:D18)</f>
        <v>1905000</v>
      </c>
      <c r="E19" s="514">
        <f t="shared" si="10"/>
        <v>52934313</v>
      </c>
      <c r="F19" s="512">
        <f t="shared" si="10"/>
        <v>449358082</v>
      </c>
      <c r="G19" s="513">
        <f t="shared" si="10"/>
        <v>1905000</v>
      </c>
      <c r="H19" s="514">
        <f t="shared" si="10"/>
        <v>451263082</v>
      </c>
      <c r="I19" s="658">
        <f t="shared" si="10"/>
        <v>359426031</v>
      </c>
      <c r="J19" s="513">
        <f t="shared" si="10"/>
        <v>0</v>
      </c>
      <c r="K19" s="514">
        <f t="shared" si="10"/>
        <v>359426031</v>
      </c>
      <c r="L19" s="668">
        <f t="shared" si="4"/>
        <v>0.79986550903962594</v>
      </c>
      <c r="M19" s="519" t="str">
        <f t="shared" si="0"/>
        <v/>
      </c>
      <c r="N19" s="520">
        <f t="shared" si="0"/>
        <v>0.79648888937916706</v>
      </c>
    </row>
    <row r="20" spans="1:14" x14ac:dyDescent="0.2">
      <c r="A20" s="628" t="s">
        <v>279</v>
      </c>
      <c r="B20" s="629" t="s">
        <v>8</v>
      </c>
      <c r="C20" s="630">
        <f>'Önkormányzat - 7. mell.'!C61</f>
        <v>294065166</v>
      </c>
      <c r="D20" s="631">
        <f>'Óvoda - 8. mell.'!C61</f>
        <v>0</v>
      </c>
      <c r="E20" s="644">
        <f>SUM(C20:D20)</f>
        <v>294065166</v>
      </c>
      <c r="F20" s="649">
        <f>'Önkormányzat - 7. mell.'!D61</f>
        <v>89451566</v>
      </c>
      <c r="G20" s="521">
        <f>'Óvoda - 8. mell.'!D61</f>
        <v>0</v>
      </c>
      <c r="H20" s="656">
        <f>SUM(F20:G20)</f>
        <v>89451566</v>
      </c>
      <c r="I20" s="659">
        <f>'Önkormányzat - 7. mell.'!E61</f>
        <v>0</v>
      </c>
      <c r="J20" s="523">
        <f>'Óvoda - 8. mell.'!E61</f>
        <v>0</v>
      </c>
      <c r="K20" s="522">
        <f>SUM(I20:J20)</f>
        <v>0</v>
      </c>
      <c r="L20" s="669" t="str">
        <f t="shared" si="4"/>
        <v/>
      </c>
      <c r="M20" s="524" t="str">
        <f t="shared" si="0"/>
        <v/>
      </c>
      <c r="N20" s="525" t="str">
        <f t="shared" si="0"/>
        <v/>
      </c>
    </row>
    <row r="21" spans="1:14" s="526" customFormat="1" ht="18" x14ac:dyDescent="0.2">
      <c r="A21" s="758" t="s">
        <v>291</v>
      </c>
      <c r="B21" s="759"/>
      <c r="C21" s="642">
        <f>SUM(C20,C19,C12)</f>
        <v>435331415</v>
      </c>
      <c r="D21" s="643">
        <f t="shared" ref="D21:K21" si="11">SUM(D20,D19,D12)</f>
        <v>46864156</v>
      </c>
      <c r="E21" s="645">
        <f t="shared" si="11"/>
        <v>482195571</v>
      </c>
      <c r="F21" s="642">
        <f t="shared" si="11"/>
        <v>638644039</v>
      </c>
      <c r="G21" s="643">
        <f t="shared" si="11"/>
        <v>47014580</v>
      </c>
      <c r="H21" s="645">
        <f t="shared" si="11"/>
        <v>685658619</v>
      </c>
      <c r="I21" s="660">
        <f t="shared" si="11"/>
        <v>401565909</v>
      </c>
      <c r="J21" s="643">
        <f t="shared" si="11"/>
        <v>19119893</v>
      </c>
      <c r="K21" s="645">
        <f t="shared" si="11"/>
        <v>420685802</v>
      </c>
      <c r="L21" s="670">
        <f t="shared" si="4"/>
        <v>0.62877891983268008</v>
      </c>
      <c r="M21" s="671">
        <f t="shared" si="4"/>
        <v>0.40668007669110307</v>
      </c>
      <c r="N21" s="665">
        <f t="shared" si="4"/>
        <v>0.61354993628396293</v>
      </c>
    </row>
    <row r="22" spans="1:14" ht="14.25" thickBot="1" x14ac:dyDescent="0.25">
      <c r="A22" s="484" t="s">
        <v>260</v>
      </c>
      <c r="B22" s="485" t="s">
        <v>263</v>
      </c>
      <c r="C22" s="632">
        <f>'Önkormányzat - 7. mell.'!C71</f>
        <v>3586761</v>
      </c>
      <c r="D22" s="633">
        <f>'Óvoda - 8. mell.'!C71</f>
        <v>0</v>
      </c>
      <c r="E22" s="646">
        <f t="shared" ref="E22" si="12">SUM(C22:D22)</f>
        <v>3586761</v>
      </c>
      <c r="F22" s="650">
        <f>'Önkormányzat - 7. mell.'!D71</f>
        <v>3586791</v>
      </c>
      <c r="G22" s="490">
        <f>'Óvoda - 8. mell.'!D71</f>
        <v>0</v>
      </c>
      <c r="H22" s="657">
        <f t="shared" ref="H22" si="13">SUM(F22:G22)</f>
        <v>3586791</v>
      </c>
      <c r="I22" s="661">
        <f>'Önkormányzat - 7. mell.'!E71</f>
        <v>3586791</v>
      </c>
      <c r="J22" s="493">
        <f>'Óvoda - 8. mell.'!E71</f>
        <v>0</v>
      </c>
      <c r="K22" s="492">
        <f t="shared" ref="K22" si="14">SUM(I22:J22)</f>
        <v>3586791</v>
      </c>
      <c r="L22" s="672">
        <f t="shared" si="4"/>
        <v>1</v>
      </c>
      <c r="M22" s="496" t="str">
        <f t="shared" si="4"/>
        <v/>
      </c>
      <c r="N22" s="497">
        <f t="shared" si="4"/>
        <v>1</v>
      </c>
    </row>
    <row r="23" spans="1:14" s="627" customFormat="1" ht="17.25" thickBot="1" x14ac:dyDescent="0.25">
      <c r="A23" s="756" t="s">
        <v>320</v>
      </c>
      <c r="B23" s="757"/>
      <c r="C23" s="651">
        <f>SUM(C21:C22)</f>
        <v>438918176</v>
      </c>
      <c r="D23" s="652">
        <f t="shared" ref="D23:K23" si="15">SUM(D21:D22)</f>
        <v>46864156</v>
      </c>
      <c r="E23" s="647">
        <f t="shared" si="15"/>
        <v>485782332</v>
      </c>
      <c r="F23" s="651">
        <f t="shared" si="15"/>
        <v>642230830</v>
      </c>
      <c r="G23" s="652">
        <f t="shared" si="15"/>
        <v>47014580</v>
      </c>
      <c r="H23" s="647">
        <f t="shared" si="15"/>
        <v>689245410</v>
      </c>
      <c r="I23" s="662">
        <f t="shared" si="15"/>
        <v>405152700</v>
      </c>
      <c r="J23" s="652">
        <f t="shared" si="15"/>
        <v>19119893</v>
      </c>
      <c r="K23" s="647">
        <f t="shared" si="15"/>
        <v>424272593</v>
      </c>
      <c r="L23" s="673">
        <f t="shared" si="4"/>
        <v>0.63085215015292861</v>
      </c>
      <c r="M23" s="674">
        <f t="shared" si="4"/>
        <v>0.40668007669110307</v>
      </c>
      <c r="N23" s="666">
        <f t="shared" si="4"/>
        <v>0.61556099880302428</v>
      </c>
    </row>
    <row r="24" spans="1:14" ht="14.25" thickBot="1" x14ac:dyDescent="0.25">
      <c r="A24" s="634" t="s">
        <v>133</v>
      </c>
      <c r="B24" s="635" t="s">
        <v>15</v>
      </c>
      <c r="C24" s="636">
        <f>'Önkormányzat - 7. mell.'!C72</f>
        <v>44578156</v>
      </c>
      <c r="D24" s="637">
        <f>'Óvoda - 8. mell.'!C72</f>
        <v>0</v>
      </c>
      <c r="E24" s="624">
        <f>SUM(C24:D24)</f>
        <v>44578156</v>
      </c>
      <c r="F24" s="653">
        <f>'Önkormányzat - 7. mell.'!D72</f>
        <v>44578156</v>
      </c>
      <c r="G24" s="638">
        <f>'Óvoda - 8. mell.'!D72</f>
        <v>0</v>
      </c>
      <c r="H24" s="625">
        <f>SUM(F24:G24)</f>
        <v>44578156</v>
      </c>
      <c r="I24" s="663">
        <f>'Önkormányzat - 7. mell.'!E72</f>
        <v>19768570</v>
      </c>
      <c r="J24" s="639">
        <f>'Óvoda - 8. mell.'!E72</f>
        <v>0</v>
      </c>
      <c r="K24" s="626">
        <f>SUM(I24:J24)</f>
        <v>19768570</v>
      </c>
      <c r="L24" s="675">
        <f>IF(OR(I24=0,F24=0),"",I24/F24)</f>
        <v>0.44345867514125081</v>
      </c>
      <c r="M24" s="640" t="str">
        <f>IF(OR(J24=0,G24=0),"",J24/G24)</f>
        <v/>
      </c>
      <c r="N24" s="641">
        <f>IF(OR(K24=0,H24=0),"",K24/H24)</f>
        <v>0.44345867514125081</v>
      </c>
    </row>
    <row r="25" spans="1:14" s="71" customFormat="1" ht="18.75" thickTop="1" thickBot="1" x14ac:dyDescent="0.25">
      <c r="A25" s="731" t="s">
        <v>337</v>
      </c>
      <c r="B25" s="732"/>
      <c r="C25" s="654">
        <f>SUM(C23:C24)</f>
        <v>483496332</v>
      </c>
      <c r="D25" s="655">
        <f t="shared" ref="D25:K25" si="16">SUM(D23:D24)</f>
        <v>46864156</v>
      </c>
      <c r="E25" s="648">
        <f t="shared" si="16"/>
        <v>530360488</v>
      </c>
      <c r="F25" s="654">
        <f t="shared" si="16"/>
        <v>686808986</v>
      </c>
      <c r="G25" s="655">
        <f t="shared" si="16"/>
        <v>47014580</v>
      </c>
      <c r="H25" s="648">
        <f t="shared" si="16"/>
        <v>733823566</v>
      </c>
      <c r="I25" s="664">
        <f t="shared" si="16"/>
        <v>424921270</v>
      </c>
      <c r="J25" s="655">
        <f t="shared" si="16"/>
        <v>19119893</v>
      </c>
      <c r="K25" s="648">
        <f t="shared" si="16"/>
        <v>444041163</v>
      </c>
      <c r="L25" s="676">
        <f t="shared" ref="L25" si="17">IF(OR(I25=0,F25=0),"",I25/F25)</f>
        <v>0.61868915326043794</v>
      </c>
      <c r="M25" s="677">
        <f t="shared" ref="M25" si="18">IF(OR(J25=0,G25=0),"",J25/G25)</f>
        <v>0.40668007669110307</v>
      </c>
      <c r="N25" s="667">
        <f t="shared" ref="N25" si="19">IF(OR(K25=0,H25=0),"",K25/H25)</f>
        <v>0.60510616389771266</v>
      </c>
    </row>
    <row r="26" spans="1:14" ht="19.5" thickTop="1" thickBot="1" x14ac:dyDescent="0.25">
      <c r="A26" s="383"/>
      <c r="F26" s="526"/>
      <c r="G26" s="526"/>
      <c r="H26" s="526"/>
      <c r="I26" s="526"/>
      <c r="J26" s="526"/>
      <c r="K26" s="526"/>
      <c r="L26" s="526"/>
      <c r="M26" s="526"/>
      <c r="N26" s="526"/>
    </row>
    <row r="27" spans="1:14" ht="14.25" thickBot="1" x14ac:dyDescent="0.25">
      <c r="B27" s="527" t="s">
        <v>26</v>
      </c>
      <c r="C27" s="528">
        <f>'Önkormányzat - 7. mell.'!C136</f>
        <v>6.5</v>
      </c>
      <c r="D27" s="528">
        <f>'Óvoda - 8. mell.'!C136</f>
        <v>6</v>
      </c>
      <c r="E27" s="529">
        <f>SUM(D27,C27)</f>
        <v>12.5</v>
      </c>
    </row>
  </sheetData>
  <sortState ref="A23:I26">
    <sortCondition ref="A23:A26"/>
  </sortState>
  <mergeCells count="13">
    <mergeCell ref="A25:B25"/>
    <mergeCell ref="C1:E1"/>
    <mergeCell ref="C2:E2"/>
    <mergeCell ref="F1:K1"/>
    <mergeCell ref="L1:N2"/>
    <mergeCell ref="F2:H2"/>
    <mergeCell ref="I2:K2"/>
    <mergeCell ref="B1:B3"/>
    <mergeCell ref="A1:A3"/>
    <mergeCell ref="A23:B23"/>
    <mergeCell ref="A21:B21"/>
    <mergeCell ref="A12:B12"/>
    <mergeCell ref="A19:B19"/>
  </mergeCells>
  <phoneticPr fontId="2" type="noConversion"/>
  <printOptions horizontalCentered="1"/>
  <pageMargins left="0.59055118110236227" right="0.59055118110236227" top="1.1023622047244095" bottom="0.74803149606299213" header="0.43307086614173229" footer="0.31496062992125984"/>
  <pageSetup paperSize="9" scale="67" orientation="landscape" r:id="rId1"/>
  <headerFooter>
    <oddHeader>&amp;L&amp;"Century Gothic,Normál"BEZENYE Községi Önkormányzat&amp;C&amp;"Century Gothic,Félkövér"&amp;14KIADÁSOK ÖSSZESEN
2021. I. félév&amp;R&amp;"Arial,Normál"&amp;12 &amp;"Century Gothic,Normál"4.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C00000"/>
    <pageSetUpPr fitToPage="1"/>
  </sheetPr>
  <dimension ref="A1:U45"/>
  <sheetViews>
    <sheetView zoomScale="80" zoomScaleNormal="80" workbookViewId="0">
      <pane ySplit="4" topLeftCell="A5" activePane="bottomLeft" state="frozen"/>
      <selection sqref="A1:C3"/>
      <selection pane="bottomLeft" activeCell="D21" sqref="D21"/>
    </sheetView>
  </sheetViews>
  <sheetFormatPr defaultColWidth="6.7109375" defaultRowHeight="13.5" x14ac:dyDescent="0.2"/>
  <cols>
    <col min="1" max="1" width="5.7109375" style="52" bestFit="1" customWidth="1"/>
    <col min="2" max="2" width="101" style="4" bestFit="1" customWidth="1"/>
    <col min="3" max="4" width="17.7109375" style="240" bestFit="1" customWidth="1"/>
    <col min="5" max="5" width="17.7109375" style="17" bestFit="1" customWidth="1"/>
    <col min="6" max="6" width="11.7109375" style="241" customWidth="1"/>
    <col min="7" max="16384" width="6.7109375" style="18"/>
  </cols>
  <sheetData>
    <row r="1" spans="1:6" ht="13.5" customHeight="1" thickTop="1" x14ac:dyDescent="0.2">
      <c r="A1" s="767" t="s">
        <v>130</v>
      </c>
      <c r="B1" s="770" t="s">
        <v>484</v>
      </c>
      <c r="C1" s="775">
        <v>2021</v>
      </c>
      <c r="D1" s="781" t="s">
        <v>437</v>
      </c>
      <c r="E1" s="781"/>
      <c r="F1" s="762" t="s">
        <v>485</v>
      </c>
    </row>
    <row r="2" spans="1:6" ht="13.5" customHeight="1" thickBot="1" x14ac:dyDescent="0.25">
      <c r="A2" s="768"/>
      <c r="B2" s="771"/>
      <c r="C2" s="776"/>
      <c r="D2" s="782"/>
      <c r="E2" s="782"/>
      <c r="F2" s="763"/>
    </row>
    <row r="3" spans="1:6" ht="13.5" customHeight="1" x14ac:dyDescent="0.2">
      <c r="A3" s="768"/>
      <c r="B3" s="771"/>
      <c r="C3" s="773" t="s">
        <v>226</v>
      </c>
      <c r="D3" s="777" t="s">
        <v>430</v>
      </c>
      <c r="E3" s="779" t="s">
        <v>431</v>
      </c>
      <c r="F3" s="763"/>
    </row>
    <row r="4" spans="1:6" ht="14.25" customHeight="1" thickBot="1" x14ac:dyDescent="0.25">
      <c r="A4" s="769"/>
      <c r="B4" s="772"/>
      <c r="C4" s="774"/>
      <c r="D4" s="778"/>
      <c r="E4" s="780"/>
      <c r="F4" s="764"/>
    </row>
    <row r="5" spans="1:6" ht="17.25" hidden="1" x14ac:dyDescent="0.2">
      <c r="A5" s="213"/>
      <c r="B5" s="21"/>
      <c r="C5" s="214"/>
      <c r="D5" s="215"/>
      <c r="E5" s="216"/>
      <c r="F5" s="148" t="str">
        <f t="shared" ref="F5:F44" si="0">IF(OR(D5="",E5=0),"",E5/D5)</f>
        <v/>
      </c>
    </row>
    <row r="6" spans="1:6" ht="15.75" x14ac:dyDescent="0.2">
      <c r="A6" s="217" t="s">
        <v>103</v>
      </c>
      <c r="B6" s="218" t="s">
        <v>267</v>
      </c>
      <c r="C6" s="219">
        <f>SUM(C5)</f>
        <v>0</v>
      </c>
      <c r="D6" s="220">
        <f>SUM(D5)</f>
        <v>0</v>
      </c>
      <c r="E6" s="221">
        <f>SUM(E5:E5)</f>
        <v>0</v>
      </c>
      <c r="F6" s="222" t="str">
        <f t="shared" si="0"/>
        <v/>
      </c>
    </row>
    <row r="7" spans="1:6" ht="17.25" x14ac:dyDescent="0.2">
      <c r="A7" s="213"/>
      <c r="B7" s="21" t="s">
        <v>483</v>
      </c>
      <c r="C7" s="223">
        <v>0</v>
      </c>
      <c r="D7" s="224">
        <v>396745888</v>
      </c>
      <c r="E7" s="225">
        <v>342569705</v>
      </c>
      <c r="F7" s="149">
        <f t="shared" si="0"/>
        <v>0.86344865910746382</v>
      </c>
    </row>
    <row r="8" spans="1:6" ht="17.25" hidden="1" x14ac:dyDescent="0.2">
      <c r="A8" s="213"/>
      <c r="B8" s="21"/>
      <c r="C8" s="223"/>
      <c r="D8" s="224"/>
      <c r="E8" s="225"/>
      <c r="F8" s="149" t="str">
        <f t="shared" si="0"/>
        <v/>
      </c>
    </row>
    <row r="9" spans="1:6" ht="17.25" hidden="1" x14ac:dyDescent="0.2">
      <c r="A9" s="213"/>
      <c r="B9" s="21"/>
      <c r="C9" s="223"/>
      <c r="D9" s="224"/>
      <c r="E9" s="225"/>
      <c r="F9" s="149" t="str">
        <f t="shared" si="0"/>
        <v/>
      </c>
    </row>
    <row r="10" spans="1:6" ht="17.25" hidden="1" x14ac:dyDescent="0.2">
      <c r="A10" s="213"/>
      <c r="B10" s="21"/>
      <c r="C10" s="223"/>
      <c r="D10" s="224"/>
      <c r="E10" s="225"/>
      <c r="F10" s="149" t="str">
        <f t="shared" si="0"/>
        <v/>
      </c>
    </row>
    <row r="11" spans="1:6" ht="17.25" hidden="1" x14ac:dyDescent="0.2">
      <c r="A11" s="213"/>
      <c r="B11" s="21"/>
      <c r="C11" s="223"/>
      <c r="D11" s="224"/>
      <c r="E11" s="225"/>
      <c r="F11" s="149" t="str">
        <f t="shared" si="0"/>
        <v/>
      </c>
    </row>
    <row r="12" spans="1:6" ht="17.25" hidden="1" x14ac:dyDescent="0.2">
      <c r="A12" s="213"/>
      <c r="B12" s="21"/>
      <c r="C12" s="223"/>
      <c r="D12" s="224"/>
      <c r="E12" s="225"/>
      <c r="F12" s="149" t="str">
        <f t="shared" si="0"/>
        <v/>
      </c>
    </row>
    <row r="13" spans="1:6" ht="17.25" hidden="1" x14ac:dyDescent="0.2">
      <c r="A13" s="213"/>
      <c r="B13" s="21"/>
      <c r="C13" s="223"/>
      <c r="D13" s="224"/>
      <c r="E13" s="225"/>
      <c r="F13" s="149" t="str">
        <f t="shared" si="0"/>
        <v/>
      </c>
    </row>
    <row r="14" spans="1:6" ht="15.75" x14ac:dyDescent="0.2">
      <c r="A14" s="217" t="s">
        <v>104</v>
      </c>
      <c r="B14" s="218" t="s">
        <v>268</v>
      </c>
      <c r="C14" s="219">
        <f>SUM(C7:C13)</f>
        <v>0</v>
      </c>
      <c r="D14" s="220">
        <f t="shared" ref="D14:E14" si="1">SUM(D7:D13)</f>
        <v>396745888</v>
      </c>
      <c r="E14" s="221">
        <f t="shared" si="1"/>
        <v>342569705</v>
      </c>
      <c r="F14" s="222">
        <f t="shared" si="0"/>
        <v>0.86344865910746382</v>
      </c>
    </row>
    <row r="15" spans="1:6" ht="17.25" x14ac:dyDescent="0.2">
      <c r="A15" s="213"/>
      <c r="B15" s="21" t="s">
        <v>487</v>
      </c>
      <c r="C15" s="223"/>
      <c r="D15" s="224">
        <v>73071</v>
      </c>
      <c r="E15" s="225">
        <v>73071</v>
      </c>
      <c r="F15" s="149">
        <f t="shared" si="0"/>
        <v>1</v>
      </c>
    </row>
    <row r="16" spans="1:6" ht="17.25" x14ac:dyDescent="0.2">
      <c r="A16" s="213"/>
      <c r="B16" s="21" t="s">
        <v>486</v>
      </c>
      <c r="C16" s="223"/>
      <c r="D16" s="224">
        <v>64580</v>
      </c>
      <c r="E16" s="225">
        <v>64580</v>
      </c>
      <c r="F16" s="149">
        <f t="shared" si="0"/>
        <v>1</v>
      </c>
    </row>
    <row r="17" spans="1:21" ht="15.75" x14ac:dyDescent="0.2">
      <c r="A17" s="217" t="s">
        <v>105</v>
      </c>
      <c r="B17" s="218" t="s">
        <v>269</v>
      </c>
      <c r="C17" s="219">
        <f>SUM(C15:C16)</f>
        <v>0</v>
      </c>
      <c r="D17" s="220">
        <f>SUM(D15:D16)</f>
        <v>137651</v>
      </c>
      <c r="E17" s="221">
        <f>SUM(E15:E16)</f>
        <v>137651</v>
      </c>
      <c r="F17" s="222">
        <f t="shared" si="0"/>
        <v>1</v>
      </c>
    </row>
    <row r="18" spans="1:21" ht="17.25" x14ac:dyDescent="0.2">
      <c r="A18" s="213"/>
      <c r="B18" s="21" t="s">
        <v>479</v>
      </c>
      <c r="C18" s="223">
        <v>11803149</v>
      </c>
      <c r="D18" s="224">
        <v>11803149</v>
      </c>
      <c r="E18" s="225">
        <v>11696850</v>
      </c>
      <c r="F18" s="149">
        <f t="shared" si="0"/>
        <v>0.9909940135467239</v>
      </c>
    </row>
    <row r="19" spans="1:21" ht="17.25" x14ac:dyDescent="0.2">
      <c r="A19" s="213"/>
      <c r="B19" s="21" t="s">
        <v>482</v>
      </c>
      <c r="C19" s="223">
        <v>2755906</v>
      </c>
      <c r="D19" s="224">
        <v>2755906</v>
      </c>
      <c r="E19" s="225">
        <v>787402</v>
      </c>
      <c r="F19" s="149">
        <f t="shared" si="0"/>
        <v>0.28571438938773674</v>
      </c>
    </row>
    <row r="20" spans="1:21" ht="17.25" x14ac:dyDescent="0.2">
      <c r="A20" s="213"/>
      <c r="B20" s="21" t="s">
        <v>350</v>
      </c>
      <c r="C20" s="223">
        <v>39370</v>
      </c>
      <c r="D20" s="224">
        <v>39370</v>
      </c>
      <c r="E20" s="225">
        <v>0</v>
      </c>
      <c r="F20" s="149" t="str">
        <f t="shared" si="0"/>
        <v/>
      </c>
    </row>
    <row r="21" spans="1:21" ht="17.25" x14ac:dyDescent="0.2">
      <c r="A21" s="213"/>
      <c r="B21" s="21" t="s">
        <v>488</v>
      </c>
      <c r="C21" s="223">
        <v>0</v>
      </c>
      <c r="D21" s="224">
        <v>1108713</v>
      </c>
      <c r="E21" s="225"/>
      <c r="F21" s="149" t="str">
        <f t="shared" si="0"/>
        <v/>
      </c>
    </row>
    <row r="22" spans="1:21" s="20" customFormat="1" ht="34.5" x14ac:dyDescent="0.2">
      <c r="A22" s="147"/>
      <c r="B22" s="19" t="s">
        <v>490</v>
      </c>
      <c r="C22" s="226"/>
      <c r="D22" s="227"/>
      <c r="E22" s="228">
        <v>382263</v>
      </c>
      <c r="F22" s="150"/>
    </row>
    <row r="23" spans="1:21" s="20" customFormat="1" ht="17.25" x14ac:dyDescent="0.2">
      <c r="A23" s="147"/>
      <c r="B23" s="19" t="s">
        <v>489</v>
      </c>
      <c r="C23" s="226"/>
      <c r="D23" s="227"/>
      <c r="E23" s="228">
        <v>268533</v>
      </c>
      <c r="F23" s="150" t="str">
        <f t="shared" si="0"/>
        <v/>
      </c>
      <c r="G23" s="51"/>
      <c r="H23" s="51"/>
      <c r="I23" s="51"/>
      <c r="J23" s="51"/>
      <c r="K23" s="51"/>
      <c r="L23" s="51"/>
      <c r="M23" s="51"/>
      <c r="N23" s="51"/>
      <c r="O23" s="51"/>
    </row>
    <row r="24" spans="1:21" ht="15.75" x14ac:dyDescent="0.2">
      <c r="A24" s="217" t="s">
        <v>106</v>
      </c>
      <c r="B24" s="218" t="s">
        <v>270</v>
      </c>
      <c r="C24" s="219">
        <f>SUM(C18:C23)</f>
        <v>14598425</v>
      </c>
      <c r="D24" s="220">
        <f>SUM(D18:D23)</f>
        <v>15707138</v>
      </c>
      <c r="E24" s="221">
        <f>SUM(E18:E23)</f>
        <v>13135048</v>
      </c>
      <c r="F24" s="222">
        <f t="shared" si="0"/>
        <v>0.83624706168622187</v>
      </c>
    </row>
    <row r="25" spans="1:21" ht="15.75" x14ac:dyDescent="0.2">
      <c r="A25" s="217" t="s">
        <v>107</v>
      </c>
      <c r="B25" s="218" t="s">
        <v>271</v>
      </c>
      <c r="C25" s="219"/>
      <c r="D25" s="220"/>
      <c r="E25" s="221"/>
      <c r="F25" s="222" t="str">
        <f t="shared" si="0"/>
        <v/>
      </c>
    </row>
    <row r="26" spans="1:21" ht="15.75" x14ac:dyDescent="0.2">
      <c r="A26" s="217" t="s">
        <v>108</v>
      </c>
      <c r="B26" s="218" t="s">
        <v>272</v>
      </c>
      <c r="C26" s="219">
        <v>3941574</v>
      </c>
      <c r="D26" s="220">
        <v>4278091</v>
      </c>
      <c r="E26" s="221">
        <v>3583627</v>
      </c>
      <c r="F26" s="222">
        <f t="shared" si="0"/>
        <v>0.83766965218832423</v>
      </c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</row>
    <row r="27" spans="1:21" ht="18" x14ac:dyDescent="0.2">
      <c r="A27" s="230" t="s">
        <v>109</v>
      </c>
      <c r="B27" s="231" t="s">
        <v>273</v>
      </c>
      <c r="C27" s="232">
        <f>C6+C14+C17+C24+C26+C25</f>
        <v>18539999</v>
      </c>
      <c r="D27" s="233">
        <f>D6+D14+D17+D24+D26+D25</f>
        <v>416868768</v>
      </c>
      <c r="E27" s="234">
        <f>E6+E14+E17+E24+E26+E25</f>
        <v>359426031</v>
      </c>
      <c r="F27" s="235">
        <f t="shared" si="0"/>
        <v>0.86220426808275552</v>
      </c>
    </row>
    <row r="28" spans="1:21" ht="17.25" x14ac:dyDescent="0.2">
      <c r="A28" s="213"/>
      <c r="B28" s="21" t="s">
        <v>477</v>
      </c>
      <c r="C28" s="223">
        <v>8078630</v>
      </c>
      <c r="D28" s="224">
        <v>8078630</v>
      </c>
      <c r="E28" s="225"/>
      <c r="F28" s="149" t="str">
        <f t="shared" si="0"/>
        <v/>
      </c>
    </row>
    <row r="29" spans="1:21" ht="17.25" x14ac:dyDescent="0.2">
      <c r="A29" s="213"/>
      <c r="B29" s="21" t="s">
        <v>480</v>
      </c>
      <c r="C29" s="223">
        <v>7715597</v>
      </c>
      <c r="D29" s="224">
        <v>7715597</v>
      </c>
      <c r="E29" s="225"/>
      <c r="F29" s="149"/>
    </row>
    <row r="30" spans="1:21" ht="17.25" x14ac:dyDescent="0.2">
      <c r="A30" s="213"/>
      <c r="B30" s="21" t="s">
        <v>478</v>
      </c>
      <c r="C30" s="223">
        <v>11130709</v>
      </c>
      <c r="D30" s="224">
        <v>11130709</v>
      </c>
      <c r="E30" s="225"/>
      <c r="F30" s="149" t="str">
        <f t="shared" si="0"/>
        <v/>
      </c>
    </row>
    <row r="31" spans="1:21" ht="17.25" x14ac:dyDescent="0.2">
      <c r="A31" s="213"/>
      <c r="B31" s="21" t="s">
        <v>481</v>
      </c>
      <c r="C31" s="223">
        <v>1574803</v>
      </c>
      <c r="D31" s="224">
        <v>1574803</v>
      </c>
      <c r="E31" s="225"/>
      <c r="F31" s="149" t="str">
        <f t="shared" si="0"/>
        <v/>
      </c>
      <c r="G31" s="18" t="s">
        <v>110</v>
      </c>
    </row>
    <row r="32" spans="1:21" ht="17.25" x14ac:dyDescent="0.2">
      <c r="A32" s="213"/>
      <c r="B32" s="21" t="s">
        <v>350</v>
      </c>
      <c r="C32" s="223">
        <v>-2917601</v>
      </c>
      <c r="D32" s="224">
        <v>-2917601</v>
      </c>
      <c r="E32" s="225"/>
      <c r="F32" s="149" t="str">
        <f t="shared" si="0"/>
        <v/>
      </c>
    </row>
    <row r="33" spans="1:21" ht="17.25" hidden="1" x14ac:dyDescent="0.2">
      <c r="A33" s="213"/>
      <c r="B33" s="21"/>
      <c r="C33" s="223"/>
      <c r="D33" s="224"/>
      <c r="E33" s="225"/>
      <c r="F33" s="149" t="str">
        <f t="shared" si="0"/>
        <v/>
      </c>
    </row>
    <row r="34" spans="1:21" ht="17.25" hidden="1" x14ac:dyDescent="0.2">
      <c r="A34" s="213"/>
      <c r="B34" s="21"/>
      <c r="C34" s="223"/>
      <c r="D34" s="224"/>
      <c r="E34" s="225"/>
      <c r="F34" s="149" t="str">
        <f t="shared" si="0"/>
        <v/>
      </c>
    </row>
    <row r="35" spans="1:21" ht="17.25" hidden="1" x14ac:dyDescent="0.2">
      <c r="A35" s="213"/>
      <c r="B35" s="21"/>
      <c r="C35" s="223"/>
      <c r="D35" s="224"/>
      <c r="E35" s="225"/>
      <c r="F35" s="149" t="str">
        <f t="shared" si="0"/>
        <v/>
      </c>
    </row>
    <row r="36" spans="1:21" ht="15.75" x14ac:dyDescent="0.2">
      <c r="A36" s="217" t="s">
        <v>110</v>
      </c>
      <c r="B36" s="218" t="s">
        <v>276</v>
      </c>
      <c r="C36" s="219">
        <f>SUM(C28:C35)</f>
        <v>25582138</v>
      </c>
      <c r="D36" s="220">
        <f>SUM(D28:D35)</f>
        <v>25582138</v>
      </c>
      <c r="E36" s="221">
        <f>SUM(E28:E35)</f>
        <v>0</v>
      </c>
      <c r="F36" s="222" t="str">
        <f t="shared" si="0"/>
        <v/>
      </c>
    </row>
    <row r="37" spans="1:21" ht="17.25" hidden="1" x14ac:dyDescent="0.2">
      <c r="A37" s="213"/>
      <c r="B37" s="21"/>
      <c r="C37" s="223"/>
      <c r="D37" s="224"/>
      <c r="E37" s="225"/>
      <c r="F37" s="149" t="str">
        <f t="shared" si="0"/>
        <v/>
      </c>
    </row>
    <row r="38" spans="1:21" ht="15.75" hidden="1" x14ac:dyDescent="0.2">
      <c r="A38" s="217" t="s">
        <v>274</v>
      </c>
      <c r="B38" s="218" t="s">
        <v>275</v>
      </c>
      <c r="C38" s="219">
        <f>SUM(C37)</f>
        <v>0</v>
      </c>
      <c r="D38" s="220">
        <f>SUM(D37)</f>
        <v>0</v>
      </c>
      <c r="E38" s="221">
        <v>0</v>
      </c>
      <c r="F38" s="222" t="str">
        <f t="shared" si="0"/>
        <v/>
      </c>
    </row>
    <row r="39" spans="1:21" ht="15.75" x14ac:dyDescent="0.2">
      <c r="A39" s="217" t="s">
        <v>111</v>
      </c>
      <c r="B39" s="218" t="s">
        <v>277</v>
      </c>
      <c r="C39" s="219">
        <v>6907176</v>
      </c>
      <c r="D39" s="220">
        <v>6907176</v>
      </c>
      <c r="E39" s="221">
        <v>0</v>
      </c>
      <c r="F39" s="222" t="str">
        <f t="shared" si="0"/>
        <v/>
      </c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</row>
    <row r="40" spans="1:21" ht="18" x14ac:dyDescent="0.2">
      <c r="A40" s="230" t="s">
        <v>112</v>
      </c>
      <c r="B40" s="231" t="s">
        <v>139</v>
      </c>
      <c r="C40" s="232">
        <f>SUM(C39,C38,C36)</f>
        <v>32489314</v>
      </c>
      <c r="D40" s="233">
        <f>SUM(D39,D38,D36)</f>
        <v>32489314</v>
      </c>
      <c r="E40" s="234">
        <f>SUM(E39,E38,E36)</f>
        <v>0</v>
      </c>
      <c r="F40" s="235" t="str">
        <f t="shared" si="0"/>
        <v/>
      </c>
    </row>
    <row r="41" spans="1:21" ht="15.75" hidden="1" x14ac:dyDescent="0.2">
      <c r="A41" s="217" t="s">
        <v>351</v>
      </c>
      <c r="B41" s="218" t="s">
        <v>352</v>
      </c>
      <c r="C41" s="219">
        <v>0</v>
      </c>
      <c r="D41" s="220">
        <v>0</v>
      </c>
      <c r="E41" s="221">
        <v>0</v>
      </c>
      <c r="F41" s="222" t="str">
        <f t="shared" si="0"/>
        <v/>
      </c>
    </row>
    <row r="42" spans="1:21" ht="15.75" hidden="1" x14ac:dyDescent="0.2">
      <c r="A42" s="217" t="s">
        <v>115</v>
      </c>
      <c r="B42" s="218" t="s">
        <v>341</v>
      </c>
      <c r="C42" s="219">
        <v>0</v>
      </c>
      <c r="D42" s="220">
        <v>0</v>
      </c>
      <c r="E42" s="221">
        <v>0</v>
      </c>
      <c r="F42" s="222" t="str">
        <f t="shared" si="0"/>
        <v/>
      </c>
    </row>
    <row r="43" spans="1:21" ht="18" x14ac:dyDescent="0.2">
      <c r="A43" s="230" t="s">
        <v>116</v>
      </c>
      <c r="B43" s="231" t="s">
        <v>278</v>
      </c>
      <c r="C43" s="232">
        <f>SUM(C41:C42)</f>
        <v>0</v>
      </c>
      <c r="D43" s="233">
        <f>SUM(D41:D42)</f>
        <v>0</v>
      </c>
      <c r="E43" s="234">
        <f>SUM(E41:E42)</f>
        <v>0</v>
      </c>
      <c r="F43" s="235" t="str">
        <f t="shared" si="0"/>
        <v/>
      </c>
    </row>
    <row r="44" spans="1:21" ht="19.5" thickBot="1" x14ac:dyDescent="0.25">
      <c r="A44" s="765" t="s">
        <v>117</v>
      </c>
      <c r="B44" s="766"/>
      <c r="C44" s="236">
        <f>SUM(C43,C40,C27)</f>
        <v>51029313</v>
      </c>
      <c r="D44" s="237">
        <f>SUM(D43,D40,D27)</f>
        <v>449358082</v>
      </c>
      <c r="E44" s="238">
        <f>SUM(E43,E40,E27)</f>
        <v>359426031</v>
      </c>
      <c r="F44" s="239">
        <f t="shared" si="0"/>
        <v>0.79986550903962594</v>
      </c>
    </row>
    <row r="45" spans="1:21" ht="14.25" thickTop="1" x14ac:dyDescent="0.2"/>
  </sheetData>
  <mergeCells count="9">
    <mergeCell ref="F1:F4"/>
    <mergeCell ref="A44:B44"/>
    <mergeCell ref="A1:A4"/>
    <mergeCell ref="B1:B4"/>
    <mergeCell ref="C3:C4"/>
    <mergeCell ref="C1:C2"/>
    <mergeCell ref="D3:D4"/>
    <mergeCell ref="E3:E4"/>
    <mergeCell ref="D1:E2"/>
  </mergeCells>
  <phoneticPr fontId="2" type="noConversion"/>
  <printOptions horizontalCentered="1"/>
  <pageMargins left="0.59055118110236227" right="0.59055118110236227" top="1.299212598425197" bottom="0.82677165354330717" header="0.62992125984251968" footer="0.47244094488188981"/>
  <pageSetup paperSize="9" scale="53" orientation="portrait" r:id="rId1"/>
  <headerFooter>
    <oddHeader>&amp;L&amp;"Century Gothic,Normál"BEZENYE Községi Önkormányzat&amp;C&amp;"Century Gothic,Félkövér"&amp;12FELHALMOZÁSI KIADÁSOK
2021. I. félév&amp;R&amp;"Century Gothic,Normál"&amp;8 5.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rgb="FFC00000"/>
    <pageSetUpPr fitToPage="1"/>
  </sheetPr>
  <dimension ref="A1:G29"/>
  <sheetViews>
    <sheetView zoomScale="90" zoomScaleNormal="90" workbookViewId="0">
      <pane ySplit="2" topLeftCell="A3" activePane="bottomLeft" state="frozen"/>
      <selection sqref="A1:C3"/>
      <selection pane="bottomLeft" activeCell="G10" sqref="G10"/>
    </sheetView>
  </sheetViews>
  <sheetFormatPr defaultColWidth="7.28515625" defaultRowHeight="13.5" x14ac:dyDescent="0.2"/>
  <cols>
    <col min="1" max="1" width="7.7109375" style="4" bestFit="1" customWidth="1"/>
    <col min="2" max="2" width="86.85546875" style="4" bestFit="1" customWidth="1"/>
    <col min="3" max="4" width="17.42578125" style="4" bestFit="1" customWidth="1"/>
    <col min="5" max="5" width="14.140625" style="4" bestFit="1" customWidth="1"/>
    <col min="6" max="6" width="8.7109375" style="134" bestFit="1" customWidth="1"/>
    <col min="7" max="7" width="56.28515625" style="4" bestFit="1" customWidth="1"/>
    <col min="8" max="16384" width="7.28515625" style="4"/>
  </cols>
  <sheetData>
    <row r="1" spans="1:6" ht="18.75" customHeight="1" thickTop="1" thickBot="1" x14ac:dyDescent="0.25">
      <c r="A1" s="783" t="s">
        <v>130</v>
      </c>
      <c r="B1" s="787" t="s">
        <v>491</v>
      </c>
      <c r="C1" s="151">
        <v>2021</v>
      </c>
      <c r="D1" s="781" t="s">
        <v>456</v>
      </c>
      <c r="E1" s="789"/>
      <c r="F1" s="785" t="s">
        <v>492</v>
      </c>
    </row>
    <row r="2" spans="1:6" ht="18.75" thickBot="1" x14ac:dyDescent="0.25">
      <c r="A2" s="784"/>
      <c r="B2" s="788"/>
      <c r="C2" s="102" t="s">
        <v>226</v>
      </c>
      <c r="D2" s="101" t="s">
        <v>430</v>
      </c>
      <c r="E2" s="100" t="s">
        <v>431</v>
      </c>
      <c r="F2" s="786"/>
    </row>
    <row r="3" spans="1:6" ht="17.25" x14ac:dyDescent="0.2">
      <c r="A3" s="152" t="s">
        <v>335</v>
      </c>
      <c r="B3" s="21" t="s">
        <v>266</v>
      </c>
      <c r="C3" s="242">
        <v>0</v>
      </c>
      <c r="D3" s="243">
        <v>3121596</v>
      </c>
      <c r="E3" s="244">
        <v>3121596</v>
      </c>
      <c r="F3" s="153">
        <f t="shared" ref="F3:F28" si="0">IF(OR(D3="",E3=0),"",E3/D3)</f>
        <v>1</v>
      </c>
    </row>
    <row r="4" spans="1:6" ht="17.25" hidden="1" x14ac:dyDescent="0.2">
      <c r="A4" s="152" t="s">
        <v>336</v>
      </c>
      <c r="B4" s="21" t="s">
        <v>339</v>
      </c>
      <c r="C4" s="242">
        <v>0</v>
      </c>
      <c r="D4" s="245">
        <v>0</v>
      </c>
      <c r="E4" s="225">
        <v>0</v>
      </c>
      <c r="F4" s="154" t="str">
        <f t="shared" si="0"/>
        <v/>
      </c>
    </row>
    <row r="5" spans="1:6" ht="15.75" x14ac:dyDescent="0.2">
      <c r="A5" s="155" t="s">
        <v>119</v>
      </c>
      <c r="B5" s="22" t="s">
        <v>120</v>
      </c>
      <c r="C5" s="246">
        <f t="shared" ref="C5:E5" si="1">SUM(C3:C4)</f>
        <v>0</v>
      </c>
      <c r="D5" s="247">
        <f t="shared" si="1"/>
        <v>3121596</v>
      </c>
      <c r="E5" s="248">
        <f t="shared" si="1"/>
        <v>3121596</v>
      </c>
      <c r="F5" s="156">
        <f t="shared" si="0"/>
        <v>1</v>
      </c>
    </row>
    <row r="6" spans="1:6" ht="17.25" x14ac:dyDescent="0.2">
      <c r="A6" s="157"/>
      <c r="B6" s="21" t="s">
        <v>245</v>
      </c>
      <c r="C6" s="242">
        <v>4355634</v>
      </c>
      <c r="D6" s="245">
        <v>4355634</v>
      </c>
      <c r="E6" s="225">
        <v>2177820</v>
      </c>
      <c r="F6" s="154">
        <f>IF(OR(D6="",E6=0),"",E6/D6)</f>
        <v>0.50000068876310544</v>
      </c>
    </row>
    <row r="7" spans="1:6" ht="17.25" x14ac:dyDescent="0.2">
      <c r="A7" s="157"/>
      <c r="B7" s="21" t="s">
        <v>262</v>
      </c>
      <c r="C7" s="242">
        <v>3995359</v>
      </c>
      <c r="D7" s="245">
        <v>3995359</v>
      </c>
      <c r="E7" s="225">
        <v>566825</v>
      </c>
      <c r="F7" s="154">
        <f t="shared" ref="F7" si="2">IF(OR(D7="",E7=0),"",E7/D7)</f>
        <v>0.14187085566027985</v>
      </c>
    </row>
    <row r="8" spans="1:6" ht="17.25" x14ac:dyDescent="0.2">
      <c r="A8" s="157"/>
      <c r="B8" s="21" t="s">
        <v>475</v>
      </c>
      <c r="C8" s="242">
        <v>0</v>
      </c>
      <c r="D8" s="245">
        <v>0</v>
      </c>
      <c r="E8" s="225">
        <v>390000</v>
      </c>
      <c r="F8" s="154" t="str">
        <f>IF(OR(D8=0,E8=0),"",E8/D8)</f>
        <v/>
      </c>
    </row>
    <row r="9" spans="1:6" ht="17.25" x14ac:dyDescent="0.2">
      <c r="A9" s="157"/>
      <c r="B9" s="21" t="s">
        <v>466</v>
      </c>
      <c r="C9" s="242">
        <v>929752</v>
      </c>
      <c r="D9" s="245">
        <v>929752</v>
      </c>
      <c r="E9" s="225">
        <v>0</v>
      </c>
      <c r="F9" s="154" t="str">
        <f t="shared" si="0"/>
        <v/>
      </c>
    </row>
    <row r="10" spans="1:6" ht="17.25" x14ac:dyDescent="0.2">
      <c r="A10" s="157"/>
      <c r="B10" s="21" t="s">
        <v>496</v>
      </c>
      <c r="C10" s="242">
        <v>383937</v>
      </c>
      <c r="D10" s="245">
        <v>383937</v>
      </c>
      <c r="E10" s="225">
        <v>115500</v>
      </c>
      <c r="F10" s="154">
        <f t="shared" ref="F10" si="3">IF(OR(D10="",E10=0),"",E10/D10)</f>
        <v>0.30083060502113629</v>
      </c>
    </row>
    <row r="11" spans="1:6" ht="15.75" x14ac:dyDescent="0.2">
      <c r="A11" s="158" t="s">
        <v>121</v>
      </c>
      <c r="B11" s="23" t="s">
        <v>122</v>
      </c>
      <c r="C11" s="249">
        <f>SUM(C6:C10)</f>
        <v>9664682</v>
      </c>
      <c r="D11" s="250">
        <f>SUM(D6:D10)</f>
        <v>9664682</v>
      </c>
      <c r="E11" s="251">
        <f>SUM(E6:E10)</f>
        <v>3250145</v>
      </c>
      <c r="F11" s="159">
        <f t="shared" si="0"/>
        <v>0.33629094056069303</v>
      </c>
    </row>
    <row r="12" spans="1:6" ht="15.75" x14ac:dyDescent="0.2">
      <c r="A12" s="158" t="s">
        <v>123</v>
      </c>
      <c r="B12" s="23" t="s">
        <v>124</v>
      </c>
      <c r="C12" s="249">
        <v>0</v>
      </c>
      <c r="D12" s="250">
        <v>0</v>
      </c>
      <c r="E12" s="251">
        <v>0</v>
      </c>
      <c r="F12" s="159" t="str">
        <f t="shared" si="0"/>
        <v/>
      </c>
    </row>
    <row r="13" spans="1:6" ht="17.25" x14ac:dyDescent="0.2">
      <c r="A13" s="157"/>
      <c r="B13" s="21" t="s">
        <v>463</v>
      </c>
      <c r="C13" s="242">
        <v>1200000</v>
      </c>
      <c r="D13" s="245">
        <v>1200000</v>
      </c>
      <c r="E13" s="225">
        <v>665516</v>
      </c>
      <c r="F13" s="154">
        <f t="shared" si="0"/>
        <v>0.55459666666666663</v>
      </c>
    </row>
    <row r="14" spans="1:6" ht="17.25" x14ac:dyDescent="0.2">
      <c r="A14" s="157"/>
      <c r="B14" s="21" t="s">
        <v>470</v>
      </c>
      <c r="C14" s="242">
        <v>100000</v>
      </c>
      <c r="D14" s="245">
        <v>100000</v>
      </c>
      <c r="E14" s="225">
        <v>0</v>
      </c>
      <c r="F14" s="154" t="str">
        <f t="shared" si="0"/>
        <v/>
      </c>
    </row>
    <row r="15" spans="1:6" ht="17.25" x14ac:dyDescent="0.2">
      <c r="A15" s="157"/>
      <c r="B15" s="21" t="s">
        <v>464</v>
      </c>
      <c r="C15" s="242">
        <v>300000</v>
      </c>
      <c r="D15" s="245">
        <v>300000</v>
      </c>
      <c r="E15" s="225">
        <v>300000</v>
      </c>
      <c r="F15" s="154">
        <f t="shared" si="0"/>
        <v>1</v>
      </c>
    </row>
    <row r="16" spans="1:6" ht="17.25" x14ac:dyDescent="0.2">
      <c r="A16" s="157"/>
      <c r="B16" s="21" t="s">
        <v>465</v>
      </c>
      <c r="C16" s="242">
        <v>100000</v>
      </c>
      <c r="D16" s="245">
        <v>100000</v>
      </c>
      <c r="E16" s="225">
        <v>0</v>
      </c>
      <c r="F16" s="154" t="str">
        <f t="shared" si="0"/>
        <v/>
      </c>
    </row>
    <row r="17" spans="1:7" ht="17.25" x14ac:dyDescent="0.2">
      <c r="A17" s="157"/>
      <c r="B17" s="21" t="s">
        <v>472</v>
      </c>
      <c r="C17" s="242">
        <v>300000</v>
      </c>
      <c r="D17" s="245">
        <v>300000</v>
      </c>
      <c r="E17" s="225">
        <v>0</v>
      </c>
      <c r="F17" s="154" t="str">
        <f t="shared" si="0"/>
        <v/>
      </c>
    </row>
    <row r="18" spans="1:7" ht="17.25" x14ac:dyDescent="0.2">
      <c r="A18" s="157"/>
      <c r="B18" s="21" t="s">
        <v>476</v>
      </c>
      <c r="C18" s="242">
        <v>0</v>
      </c>
      <c r="D18" s="245">
        <v>2400</v>
      </c>
      <c r="E18" s="225">
        <v>2400</v>
      </c>
      <c r="F18" s="154">
        <f t="shared" si="0"/>
        <v>1</v>
      </c>
    </row>
    <row r="19" spans="1:7" ht="17.25" x14ac:dyDescent="0.2">
      <c r="A19" s="157"/>
      <c r="B19" s="21" t="s">
        <v>471</v>
      </c>
      <c r="C19" s="242">
        <v>200000</v>
      </c>
      <c r="D19" s="245">
        <v>200000</v>
      </c>
      <c r="E19" s="225">
        <v>0</v>
      </c>
      <c r="F19" s="154" t="str">
        <f t="shared" si="0"/>
        <v/>
      </c>
    </row>
    <row r="20" spans="1:7" ht="15.75" x14ac:dyDescent="0.2">
      <c r="A20" s="158" t="s">
        <v>126</v>
      </c>
      <c r="B20" s="23" t="s">
        <v>125</v>
      </c>
      <c r="C20" s="249">
        <f>SUM(C13:C19)</f>
        <v>2200000</v>
      </c>
      <c r="D20" s="250">
        <f>SUM(D13:D19)</f>
        <v>2202400</v>
      </c>
      <c r="E20" s="251">
        <f>SUM(E13:E19)</f>
        <v>967916</v>
      </c>
      <c r="F20" s="159">
        <f t="shared" si="0"/>
        <v>0.43948238285506719</v>
      </c>
    </row>
    <row r="21" spans="1:7" ht="17.25" x14ac:dyDescent="0.2">
      <c r="A21" s="157"/>
      <c r="B21" s="21" t="s">
        <v>241</v>
      </c>
      <c r="C21" s="254">
        <f>SUM(C22:C23)</f>
        <v>294065166</v>
      </c>
      <c r="D21" s="255">
        <f>SUM(D22:D23)</f>
        <v>89451566</v>
      </c>
      <c r="E21" s="256">
        <f>SUM(E22:E23)</f>
        <v>0</v>
      </c>
      <c r="F21" s="154" t="str">
        <f t="shared" si="0"/>
        <v/>
      </c>
    </row>
    <row r="22" spans="1:7" ht="17.25" x14ac:dyDescent="0.2">
      <c r="A22" s="157"/>
      <c r="B22" s="21" t="s">
        <v>242</v>
      </c>
      <c r="C22" s="242">
        <v>294065166</v>
      </c>
      <c r="D22" s="245">
        <v>89451566</v>
      </c>
      <c r="E22" s="225">
        <v>0</v>
      </c>
      <c r="F22" s="154" t="str">
        <f t="shared" si="0"/>
        <v/>
      </c>
      <c r="G22" s="17"/>
    </row>
    <row r="23" spans="1:7" ht="17.25" x14ac:dyDescent="0.2">
      <c r="A23" s="157"/>
      <c r="B23" s="21" t="s">
        <v>243</v>
      </c>
      <c r="C23" s="242"/>
      <c r="D23" s="245"/>
      <c r="E23" s="225"/>
      <c r="F23" s="154" t="str">
        <f t="shared" si="0"/>
        <v/>
      </c>
    </row>
    <row r="24" spans="1:7" ht="17.25" x14ac:dyDescent="0.2">
      <c r="A24" s="157"/>
      <c r="B24" s="21" t="s">
        <v>244</v>
      </c>
      <c r="C24" s="254">
        <f>SUM(C25:C26)</f>
        <v>0</v>
      </c>
      <c r="D24" s="255">
        <f>SUM(D25:D26)</f>
        <v>0</v>
      </c>
      <c r="E24" s="256">
        <v>0</v>
      </c>
      <c r="F24" s="154" t="str">
        <f t="shared" si="0"/>
        <v/>
      </c>
    </row>
    <row r="25" spans="1:7" ht="17.25" x14ac:dyDescent="0.2">
      <c r="A25" s="157"/>
      <c r="B25" s="21" t="s">
        <v>242</v>
      </c>
      <c r="C25" s="242"/>
      <c r="D25" s="245"/>
      <c r="E25" s="225"/>
      <c r="F25" s="154" t="str">
        <f t="shared" si="0"/>
        <v/>
      </c>
    </row>
    <row r="26" spans="1:7" ht="17.25" x14ac:dyDescent="0.2">
      <c r="A26" s="157"/>
      <c r="B26" s="21" t="s">
        <v>243</v>
      </c>
      <c r="C26" s="242"/>
      <c r="D26" s="245"/>
      <c r="E26" s="225"/>
      <c r="F26" s="154" t="str">
        <f t="shared" si="0"/>
        <v/>
      </c>
    </row>
    <row r="27" spans="1:7" ht="15.75" x14ac:dyDescent="0.2">
      <c r="A27" s="158" t="s">
        <v>279</v>
      </c>
      <c r="B27" s="23" t="s">
        <v>127</v>
      </c>
      <c r="C27" s="249">
        <f>C24+C21</f>
        <v>294065166</v>
      </c>
      <c r="D27" s="250">
        <f t="shared" ref="D27:E27" si="4">D24+D21</f>
        <v>89451566</v>
      </c>
      <c r="E27" s="251">
        <f t="shared" si="4"/>
        <v>0</v>
      </c>
      <c r="F27" s="159" t="str">
        <f t="shared" si="0"/>
        <v/>
      </c>
    </row>
    <row r="28" spans="1:7" ht="18.75" thickBot="1" x14ac:dyDescent="0.25">
      <c r="A28" s="160" t="s">
        <v>128</v>
      </c>
      <c r="B28" s="161" t="s">
        <v>129</v>
      </c>
      <c r="C28" s="257">
        <f>C27+C20+C12+C11+C5</f>
        <v>305929848</v>
      </c>
      <c r="D28" s="258">
        <f>D27+D20+D12+D11+D5</f>
        <v>104440244</v>
      </c>
      <c r="E28" s="259">
        <f>E27+E20+E12+E11+E5</f>
        <v>7339657</v>
      </c>
      <c r="F28" s="162">
        <f t="shared" si="0"/>
        <v>7.0276137999064806E-2</v>
      </c>
    </row>
    <row r="29" spans="1:7" ht="14.25" thickTop="1" x14ac:dyDescent="0.2"/>
  </sheetData>
  <mergeCells count="4">
    <mergeCell ref="A1:A2"/>
    <mergeCell ref="F1:F2"/>
    <mergeCell ref="B1:B2"/>
    <mergeCell ref="D1:E1"/>
  </mergeCells>
  <phoneticPr fontId="2" type="noConversion"/>
  <printOptions horizontalCentered="1"/>
  <pageMargins left="0.59055118110236227" right="0.59055118110236227" top="1.1811023622047245" bottom="0.98425196850393704" header="0.51181102362204722" footer="0.51181102362204722"/>
  <pageSetup paperSize="9" scale="60" orientation="portrait" r:id="rId1"/>
  <headerFooter>
    <oddHeader>&amp;L&amp;"Century Gothic,Normál"BEZENYE Községi Önkormányzat&amp;C&amp;"Century Gothic,Félkövér"&amp;12PÉNZESZKÖZ ÁTADÁS
2021. I. félév&amp;R&amp;"Century Gothic,Normál"&amp;8 6.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C00000"/>
    <pageSetUpPr fitToPage="1"/>
  </sheetPr>
  <dimension ref="A1:AM145"/>
  <sheetViews>
    <sheetView zoomScale="80" zoomScaleNormal="80" workbookViewId="0">
      <pane xSplit="2" ySplit="3" topLeftCell="C93" activePane="bottomRight" state="frozen"/>
      <selection activeCell="D133" sqref="D133"/>
      <selection pane="topRight" activeCell="D133" sqref="D133"/>
      <selection pane="bottomLeft" activeCell="D133" sqref="D133"/>
      <selection pane="bottomRight" activeCell="B99" sqref="B99"/>
    </sheetView>
  </sheetViews>
  <sheetFormatPr defaultColWidth="8.42578125" defaultRowHeight="13.5" x14ac:dyDescent="0.2"/>
  <cols>
    <col min="1" max="1" width="8.42578125" style="4" bestFit="1" customWidth="1"/>
    <col min="2" max="2" width="87.140625" style="4" bestFit="1" customWidth="1"/>
    <col min="3" max="5" width="19.85546875" style="4" bestFit="1" customWidth="1"/>
    <col min="6" max="6" width="12.85546875" style="105" bestFit="1" customWidth="1"/>
    <col min="7" max="7" width="8.42578125" style="43"/>
    <col min="8" max="8" width="16" style="43" bestFit="1" customWidth="1"/>
    <col min="9" max="9" width="14.5703125" style="383" bestFit="1" customWidth="1"/>
    <col min="10" max="10" width="16.7109375" style="383" bestFit="1" customWidth="1"/>
    <col min="11" max="11" width="16" style="383" bestFit="1" customWidth="1"/>
    <col min="12" max="12" width="17.85546875" style="383" bestFit="1" customWidth="1"/>
    <col min="13" max="13" width="16" style="383" bestFit="1" customWidth="1"/>
    <col min="14" max="14" width="19.85546875" style="383" bestFit="1" customWidth="1"/>
    <col min="15" max="15" width="14.28515625" style="383" bestFit="1" customWidth="1"/>
    <col min="16" max="16" width="19" style="383" bestFit="1" customWidth="1"/>
    <col min="17" max="17" width="19.85546875" style="383" bestFit="1" customWidth="1"/>
    <col min="18" max="18" width="16.42578125" style="383" bestFit="1" customWidth="1"/>
    <col min="19" max="19" width="15" style="383" bestFit="1" customWidth="1"/>
    <col min="20" max="22" width="16" style="383" bestFit="1" customWidth="1"/>
    <col min="23" max="23" width="13.140625" style="383" bestFit="1" customWidth="1"/>
    <col min="24" max="24" width="16" style="383" bestFit="1" customWidth="1"/>
    <col min="25" max="25" width="11.42578125" style="383" bestFit="1" customWidth="1"/>
    <col min="26" max="26" width="15.85546875" style="383" bestFit="1" customWidth="1"/>
    <col min="27" max="27" width="16" style="383" bestFit="1" customWidth="1"/>
    <col min="28" max="28" width="11.42578125" style="383" bestFit="1" customWidth="1"/>
    <col min="29" max="31" width="16" style="383" bestFit="1" customWidth="1"/>
    <col min="32" max="32" width="16.7109375" style="383" bestFit="1" customWidth="1"/>
    <col min="33" max="35" width="17.85546875" style="383" bestFit="1" customWidth="1"/>
    <col min="36" max="36" width="12.42578125" style="383" hidden="1" customWidth="1"/>
    <col min="37" max="37" width="10.5703125" style="43" hidden="1" customWidth="1"/>
    <col min="38" max="38" width="19.85546875" style="43" bestFit="1" customWidth="1"/>
    <col min="39" max="39" width="2.7109375" style="43" bestFit="1" customWidth="1"/>
    <col min="40" max="16384" width="8.42578125" style="43"/>
  </cols>
  <sheetData>
    <row r="1" spans="1:38" s="29" customFormat="1" ht="18" thickTop="1" thickBot="1" x14ac:dyDescent="0.25">
      <c r="A1" s="799" t="s">
        <v>344</v>
      </c>
      <c r="B1" s="796" t="s">
        <v>493</v>
      </c>
      <c r="C1" s="163"/>
      <c r="D1" s="802" t="s">
        <v>437</v>
      </c>
      <c r="E1" s="803"/>
      <c r="F1" s="793" t="s">
        <v>438</v>
      </c>
      <c r="G1" s="28"/>
      <c r="H1" s="790" t="s">
        <v>5</v>
      </c>
      <c r="I1" s="790"/>
      <c r="J1" s="790"/>
      <c r="K1" s="790"/>
      <c r="L1" s="790"/>
      <c r="M1" s="790"/>
      <c r="N1" s="790"/>
      <c r="O1" s="790"/>
      <c r="P1" s="790"/>
      <c r="Q1" s="790"/>
      <c r="R1" s="790"/>
      <c r="S1" s="790"/>
      <c r="T1" s="790"/>
      <c r="U1" s="790"/>
      <c r="V1" s="790"/>
      <c r="W1" s="790"/>
      <c r="X1" s="790"/>
      <c r="Y1" s="790"/>
      <c r="Z1" s="790"/>
      <c r="AA1" s="790"/>
      <c r="AB1" s="790"/>
      <c r="AC1" s="790"/>
      <c r="AD1" s="790"/>
      <c r="AE1" s="790"/>
      <c r="AF1" s="790"/>
      <c r="AG1" s="790"/>
      <c r="AH1" s="790"/>
      <c r="AI1" s="790"/>
      <c r="AJ1" s="790"/>
      <c r="AK1" s="790"/>
      <c r="AL1" s="790"/>
    </row>
    <row r="2" spans="1:38" s="29" customFormat="1" ht="18" thickTop="1" thickBot="1" x14ac:dyDescent="0.25">
      <c r="A2" s="800"/>
      <c r="B2" s="797"/>
      <c r="C2" s="114">
        <v>2021</v>
      </c>
      <c r="D2" s="804"/>
      <c r="E2" s="805"/>
      <c r="F2" s="794"/>
      <c r="H2" s="186" t="s">
        <v>366</v>
      </c>
      <c r="I2" s="187" t="s">
        <v>367</v>
      </c>
      <c r="J2" s="187" t="s">
        <v>441</v>
      </c>
      <c r="K2" s="187" t="s">
        <v>368</v>
      </c>
      <c r="L2" s="187" t="s">
        <v>369</v>
      </c>
      <c r="M2" s="187" t="s">
        <v>410</v>
      </c>
      <c r="N2" s="187" t="s">
        <v>370</v>
      </c>
      <c r="O2" s="187" t="s">
        <v>371</v>
      </c>
      <c r="P2" s="187" t="s">
        <v>443</v>
      </c>
      <c r="Q2" s="187" t="s">
        <v>412</v>
      </c>
      <c r="R2" s="187" t="s">
        <v>445</v>
      </c>
      <c r="S2" s="187" t="s">
        <v>372</v>
      </c>
      <c r="T2" s="187" t="s">
        <v>373</v>
      </c>
      <c r="U2" s="187" t="s">
        <v>374</v>
      </c>
      <c r="V2" s="187" t="s">
        <v>375</v>
      </c>
      <c r="W2" s="187" t="s">
        <v>376</v>
      </c>
      <c r="X2" s="187" t="s">
        <v>377</v>
      </c>
      <c r="Y2" s="187" t="s">
        <v>378</v>
      </c>
      <c r="Z2" s="187" t="s">
        <v>414</v>
      </c>
      <c r="AA2" s="187" t="s">
        <v>448</v>
      </c>
      <c r="AB2" s="187" t="s">
        <v>450</v>
      </c>
      <c r="AC2" s="187" t="s">
        <v>379</v>
      </c>
      <c r="AD2" s="187" t="s">
        <v>380</v>
      </c>
      <c r="AE2" s="187" t="s">
        <v>381</v>
      </c>
      <c r="AF2" s="187" t="s">
        <v>452</v>
      </c>
      <c r="AG2" s="187" t="s">
        <v>454</v>
      </c>
      <c r="AH2" s="187" t="s">
        <v>382</v>
      </c>
      <c r="AI2" s="187" t="s">
        <v>383</v>
      </c>
      <c r="AJ2" s="187" t="s">
        <v>384</v>
      </c>
      <c r="AK2" s="188" t="s">
        <v>385</v>
      </c>
      <c r="AL2" s="791" t="s">
        <v>338</v>
      </c>
    </row>
    <row r="3" spans="1:38" s="29" customFormat="1" ht="90.75" thickBot="1" x14ac:dyDescent="0.25">
      <c r="A3" s="801"/>
      <c r="B3" s="798"/>
      <c r="C3" s="260" t="s">
        <v>226</v>
      </c>
      <c r="D3" s="115" t="s">
        <v>430</v>
      </c>
      <c r="E3" s="116" t="s">
        <v>431</v>
      </c>
      <c r="F3" s="795"/>
      <c r="H3" s="189" t="s">
        <v>386</v>
      </c>
      <c r="I3" s="24" t="s">
        <v>387</v>
      </c>
      <c r="J3" s="24" t="s">
        <v>442</v>
      </c>
      <c r="K3" s="24" t="s">
        <v>388</v>
      </c>
      <c r="L3" s="25" t="s">
        <v>389</v>
      </c>
      <c r="M3" s="25" t="s">
        <v>411</v>
      </c>
      <c r="N3" s="24" t="s">
        <v>390</v>
      </c>
      <c r="O3" s="26" t="s">
        <v>391</v>
      </c>
      <c r="P3" s="24" t="s">
        <v>444</v>
      </c>
      <c r="Q3" s="26" t="s">
        <v>413</v>
      </c>
      <c r="R3" s="26" t="s">
        <v>446</v>
      </c>
      <c r="S3" s="26" t="s">
        <v>392</v>
      </c>
      <c r="T3" s="24" t="s">
        <v>393</v>
      </c>
      <c r="U3" s="24" t="s">
        <v>394</v>
      </c>
      <c r="V3" s="24" t="s">
        <v>395</v>
      </c>
      <c r="W3" s="24" t="s">
        <v>396</v>
      </c>
      <c r="X3" s="24" t="s">
        <v>397</v>
      </c>
      <c r="Y3" s="24" t="s">
        <v>447</v>
      </c>
      <c r="Z3" s="24" t="s">
        <v>415</v>
      </c>
      <c r="AA3" s="24" t="s">
        <v>449</v>
      </c>
      <c r="AB3" s="24" t="s">
        <v>398</v>
      </c>
      <c r="AC3" s="24" t="s">
        <v>451</v>
      </c>
      <c r="AD3" s="24" t="s">
        <v>399</v>
      </c>
      <c r="AE3" s="24" t="s">
        <v>400</v>
      </c>
      <c r="AF3" s="24" t="s">
        <v>453</v>
      </c>
      <c r="AG3" s="24" t="s">
        <v>455</v>
      </c>
      <c r="AH3" s="24" t="s">
        <v>401</v>
      </c>
      <c r="AI3" s="24" t="s">
        <v>402</v>
      </c>
      <c r="AJ3" s="24" t="s">
        <v>403</v>
      </c>
      <c r="AK3" s="27" t="s">
        <v>404</v>
      </c>
      <c r="AL3" s="792"/>
    </row>
    <row r="4" spans="1:38" s="29" customFormat="1" ht="16.5" x14ac:dyDescent="0.2">
      <c r="A4" s="164" t="s">
        <v>27</v>
      </c>
      <c r="B4" s="106" t="s">
        <v>424</v>
      </c>
      <c r="C4" s="261">
        <v>12710568</v>
      </c>
      <c r="D4" s="262">
        <v>13292163</v>
      </c>
      <c r="E4" s="263">
        <f>AL4</f>
        <v>7039185</v>
      </c>
      <c r="F4" s="165">
        <f t="shared" ref="F4:F59" si="0">IF(OR(D4="",E4=0),"",E4/D4)</f>
        <v>0.52957408060674549</v>
      </c>
      <c r="G4" s="1"/>
      <c r="H4" s="190">
        <v>131727</v>
      </c>
      <c r="I4" s="82"/>
      <c r="J4" s="82"/>
      <c r="K4" s="82"/>
      <c r="L4" s="82"/>
      <c r="M4" s="82"/>
      <c r="N4" s="82"/>
      <c r="O4" s="82">
        <v>449868</v>
      </c>
      <c r="P4" s="82"/>
      <c r="Q4" s="82"/>
      <c r="R4" s="82"/>
      <c r="S4" s="82"/>
      <c r="T4" s="82"/>
      <c r="U4" s="82"/>
      <c r="V4" s="82">
        <v>1602306</v>
      </c>
      <c r="W4" s="82"/>
      <c r="X4" s="82">
        <v>3475284</v>
      </c>
      <c r="Y4" s="82"/>
      <c r="Z4" s="82"/>
      <c r="AA4" s="82"/>
      <c r="AB4" s="82"/>
      <c r="AC4" s="82">
        <v>1380000</v>
      </c>
      <c r="AD4" s="82"/>
      <c r="AE4" s="82"/>
      <c r="AF4" s="82"/>
      <c r="AG4" s="82"/>
      <c r="AH4" s="82"/>
      <c r="AI4" s="82"/>
      <c r="AJ4" s="83"/>
      <c r="AK4" s="83"/>
      <c r="AL4" s="191">
        <f t="shared" ref="AL4:AL11" si="1">SUM(H4:AK4)</f>
        <v>7039185</v>
      </c>
    </row>
    <row r="5" spans="1:38" s="29" customFormat="1" ht="16.5" x14ac:dyDescent="0.2">
      <c r="A5" s="166" t="s">
        <v>29</v>
      </c>
      <c r="B5" s="107" t="s">
        <v>30</v>
      </c>
      <c r="C5" s="264">
        <v>0</v>
      </c>
      <c r="D5" s="265">
        <v>134228</v>
      </c>
      <c r="E5" s="266">
        <f t="shared" ref="E5:E11" si="2">AL5</f>
        <v>134228</v>
      </c>
      <c r="F5" s="167">
        <f t="shared" si="0"/>
        <v>1</v>
      </c>
      <c r="G5" s="1"/>
      <c r="H5" s="192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4"/>
      <c r="W5" s="84"/>
      <c r="X5" s="84">
        <v>134228</v>
      </c>
      <c r="Y5" s="84"/>
      <c r="Z5" s="84"/>
      <c r="AA5" s="84"/>
      <c r="AB5" s="84"/>
      <c r="AC5" s="84"/>
      <c r="AD5" s="85"/>
      <c r="AE5" s="85"/>
      <c r="AF5" s="85"/>
      <c r="AG5" s="85"/>
      <c r="AH5" s="85"/>
      <c r="AI5" s="85"/>
      <c r="AJ5" s="85"/>
      <c r="AK5" s="85"/>
      <c r="AL5" s="193">
        <f t="shared" si="1"/>
        <v>134228</v>
      </c>
    </row>
    <row r="6" spans="1:38" s="29" customFormat="1" ht="16.5" x14ac:dyDescent="0.2">
      <c r="A6" s="166" t="s">
        <v>31</v>
      </c>
      <c r="B6" s="107" t="s">
        <v>32</v>
      </c>
      <c r="C6" s="264"/>
      <c r="D6" s="265"/>
      <c r="E6" s="266">
        <f t="shared" si="2"/>
        <v>0</v>
      </c>
      <c r="F6" s="167" t="str">
        <f t="shared" si="0"/>
        <v/>
      </c>
      <c r="G6" s="1"/>
      <c r="H6" s="192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193">
        <f t="shared" si="1"/>
        <v>0</v>
      </c>
    </row>
    <row r="7" spans="1:38" s="29" customFormat="1" ht="16.5" x14ac:dyDescent="0.2">
      <c r="A7" s="166" t="s">
        <v>33</v>
      </c>
      <c r="B7" s="107" t="s">
        <v>34</v>
      </c>
      <c r="C7" s="264"/>
      <c r="D7" s="265"/>
      <c r="E7" s="266">
        <f t="shared" si="2"/>
        <v>0</v>
      </c>
      <c r="F7" s="167" t="str">
        <f t="shared" si="0"/>
        <v/>
      </c>
      <c r="G7" s="1"/>
      <c r="H7" s="192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193">
        <f t="shared" si="1"/>
        <v>0</v>
      </c>
    </row>
    <row r="8" spans="1:38" s="29" customFormat="1" ht="16.5" x14ac:dyDescent="0.2">
      <c r="A8" s="166" t="s">
        <v>35</v>
      </c>
      <c r="B8" s="107" t="s">
        <v>36</v>
      </c>
      <c r="C8" s="264">
        <v>1200000</v>
      </c>
      <c r="D8" s="265">
        <v>1200000</v>
      </c>
      <c r="E8" s="266">
        <f t="shared" si="2"/>
        <v>0</v>
      </c>
      <c r="F8" s="167" t="str">
        <f t="shared" si="0"/>
        <v/>
      </c>
      <c r="G8" s="1"/>
      <c r="H8" s="192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193">
        <f t="shared" si="1"/>
        <v>0</v>
      </c>
    </row>
    <row r="9" spans="1:38" s="29" customFormat="1" ht="16.5" x14ac:dyDescent="0.2">
      <c r="A9" s="166" t="s">
        <v>37</v>
      </c>
      <c r="B9" s="107" t="s">
        <v>38</v>
      </c>
      <c r="C9" s="264"/>
      <c r="D9" s="265"/>
      <c r="E9" s="266">
        <f t="shared" si="2"/>
        <v>0</v>
      </c>
      <c r="F9" s="167" t="str">
        <f t="shared" si="0"/>
        <v/>
      </c>
      <c r="G9" s="1"/>
      <c r="H9" s="192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193">
        <f t="shared" si="1"/>
        <v>0</v>
      </c>
    </row>
    <row r="10" spans="1:38" s="29" customFormat="1" ht="16.5" x14ac:dyDescent="0.2">
      <c r="A10" s="166" t="s">
        <v>39</v>
      </c>
      <c r="B10" s="107" t="s">
        <v>40</v>
      </c>
      <c r="C10" s="264">
        <v>0</v>
      </c>
      <c r="D10" s="265">
        <v>213600</v>
      </c>
      <c r="E10" s="266">
        <f t="shared" si="2"/>
        <v>96285</v>
      </c>
      <c r="F10" s="167">
        <f t="shared" si="0"/>
        <v>0.45077247191011238</v>
      </c>
      <c r="G10" s="1"/>
      <c r="H10" s="192">
        <v>46500</v>
      </c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>
        <v>49785</v>
      </c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193">
        <f t="shared" si="1"/>
        <v>96285</v>
      </c>
    </row>
    <row r="11" spans="1:38" s="29" customFormat="1" ht="16.5" x14ac:dyDescent="0.2">
      <c r="A11" s="166" t="s">
        <v>41</v>
      </c>
      <c r="B11" s="107" t="s">
        <v>423</v>
      </c>
      <c r="C11" s="264">
        <v>768000</v>
      </c>
      <c r="D11" s="265">
        <v>1128749</v>
      </c>
      <c r="E11" s="266">
        <f t="shared" si="2"/>
        <v>420749</v>
      </c>
      <c r="F11" s="167">
        <f t="shared" si="0"/>
        <v>0.37275691938597511</v>
      </c>
      <c r="G11" s="1"/>
      <c r="H11" s="192">
        <v>139286</v>
      </c>
      <c r="I11" s="85"/>
      <c r="J11" s="85"/>
      <c r="K11" s="85"/>
      <c r="L11" s="85"/>
      <c r="M11" s="85"/>
      <c r="N11" s="85"/>
      <c r="O11" s="85">
        <v>60749</v>
      </c>
      <c r="P11" s="85"/>
      <c r="Q11" s="85"/>
      <c r="R11" s="85"/>
      <c r="S11" s="85"/>
      <c r="T11" s="85"/>
      <c r="U11" s="85">
        <v>220714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193">
        <f t="shared" si="1"/>
        <v>420749</v>
      </c>
    </row>
    <row r="12" spans="1:38" s="44" customFormat="1" ht="18" x14ac:dyDescent="0.2">
      <c r="A12" s="168" t="s">
        <v>47</v>
      </c>
      <c r="B12" s="108" t="s">
        <v>280</v>
      </c>
      <c r="C12" s="267">
        <f>SUM(C4:C11)</f>
        <v>14678568</v>
      </c>
      <c r="D12" s="268">
        <f>SUM(D4:D11)</f>
        <v>15968740</v>
      </c>
      <c r="E12" s="269">
        <f>SUM(E4:E11)</f>
        <v>7690447</v>
      </c>
      <c r="F12" s="169">
        <f t="shared" si="0"/>
        <v>0.48159385148734341</v>
      </c>
      <c r="G12" s="30"/>
      <c r="H12" s="194">
        <f t="shared" ref="H12:AL12" si="3">SUM(H4:H11)</f>
        <v>317513</v>
      </c>
      <c r="I12" s="87">
        <f t="shared" si="3"/>
        <v>0</v>
      </c>
      <c r="J12" s="87">
        <f t="shared" si="3"/>
        <v>0</v>
      </c>
      <c r="K12" s="87">
        <f t="shared" si="3"/>
        <v>0</v>
      </c>
      <c r="L12" s="87">
        <f t="shared" si="3"/>
        <v>0</v>
      </c>
      <c r="M12" s="87">
        <f t="shared" si="3"/>
        <v>0</v>
      </c>
      <c r="N12" s="87">
        <f t="shared" si="3"/>
        <v>0</v>
      </c>
      <c r="O12" s="87">
        <f t="shared" si="3"/>
        <v>510617</v>
      </c>
      <c r="P12" s="87">
        <f t="shared" si="3"/>
        <v>0</v>
      </c>
      <c r="Q12" s="87">
        <f t="shared" si="3"/>
        <v>0</v>
      </c>
      <c r="R12" s="87">
        <f t="shared" si="3"/>
        <v>0</v>
      </c>
      <c r="S12" s="87">
        <f t="shared" si="3"/>
        <v>0</v>
      </c>
      <c r="T12" s="87">
        <f t="shared" si="3"/>
        <v>0</v>
      </c>
      <c r="U12" s="87">
        <f t="shared" si="3"/>
        <v>220714</v>
      </c>
      <c r="V12" s="87">
        <f t="shared" si="3"/>
        <v>1602306</v>
      </c>
      <c r="W12" s="87">
        <f t="shared" si="3"/>
        <v>0</v>
      </c>
      <c r="X12" s="87">
        <f t="shared" si="3"/>
        <v>3659297</v>
      </c>
      <c r="Y12" s="87">
        <f t="shared" si="3"/>
        <v>0</v>
      </c>
      <c r="Z12" s="87">
        <f t="shared" si="3"/>
        <v>0</v>
      </c>
      <c r="AA12" s="87">
        <f t="shared" si="3"/>
        <v>0</v>
      </c>
      <c r="AB12" s="87">
        <f t="shared" si="3"/>
        <v>0</v>
      </c>
      <c r="AC12" s="87">
        <f t="shared" si="3"/>
        <v>1380000</v>
      </c>
      <c r="AD12" s="87">
        <f t="shared" si="3"/>
        <v>0</v>
      </c>
      <c r="AE12" s="87">
        <f t="shared" si="3"/>
        <v>0</v>
      </c>
      <c r="AF12" s="87">
        <f t="shared" si="3"/>
        <v>0</v>
      </c>
      <c r="AG12" s="87">
        <f t="shared" si="3"/>
        <v>0</v>
      </c>
      <c r="AH12" s="87">
        <f t="shared" si="3"/>
        <v>0</v>
      </c>
      <c r="AI12" s="87">
        <f t="shared" si="3"/>
        <v>0</v>
      </c>
      <c r="AJ12" s="87">
        <f t="shared" si="3"/>
        <v>0</v>
      </c>
      <c r="AK12" s="87">
        <f t="shared" si="3"/>
        <v>0</v>
      </c>
      <c r="AL12" s="195">
        <f t="shared" si="3"/>
        <v>7690447</v>
      </c>
    </row>
    <row r="13" spans="1:38" s="29" customFormat="1" ht="16.5" x14ac:dyDescent="0.2">
      <c r="A13" s="166" t="s">
        <v>42</v>
      </c>
      <c r="B13" s="107" t="s">
        <v>45</v>
      </c>
      <c r="C13" s="264">
        <v>7484376</v>
      </c>
      <c r="D13" s="265">
        <v>7484376</v>
      </c>
      <c r="E13" s="266">
        <f t="shared" ref="E13:E15" si="4">AL13</f>
        <v>2806623</v>
      </c>
      <c r="F13" s="167">
        <f t="shared" si="0"/>
        <v>0.37499759498988294</v>
      </c>
      <c r="G13" s="1"/>
      <c r="H13" s="192">
        <v>2806623</v>
      </c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193">
        <f>SUM(H13:AK13)</f>
        <v>2806623</v>
      </c>
    </row>
    <row r="14" spans="1:38" s="29" customFormat="1" ht="16.5" x14ac:dyDescent="0.2">
      <c r="A14" s="166" t="s">
        <v>43</v>
      </c>
      <c r="B14" s="107" t="s">
        <v>46</v>
      </c>
      <c r="C14" s="264">
        <v>7604000</v>
      </c>
      <c r="D14" s="265">
        <v>7729550</v>
      </c>
      <c r="E14" s="266">
        <f t="shared" si="4"/>
        <v>3437420</v>
      </c>
      <c r="F14" s="167">
        <f t="shared" si="0"/>
        <v>0.4447115291317088</v>
      </c>
      <c r="G14" s="1"/>
      <c r="H14" s="192">
        <v>2987000</v>
      </c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>
        <v>251100</v>
      </c>
      <c r="V14" s="85"/>
      <c r="W14" s="85"/>
      <c r="X14" s="85">
        <v>164320</v>
      </c>
      <c r="Y14" s="85"/>
      <c r="Z14" s="85"/>
      <c r="AA14" s="85"/>
      <c r="AB14" s="85">
        <v>35000</v>
      </c>
      <c r="AC14" s="85"/>
      <c r="AD14" s="85"/>
      <c r="AE14" s="85"/>
      <c r="AF14" s="85"/>
      <c r="AG14" s="85"/>
      <c r="AH14" s="85"/>
      <c r="AI14" s="85"/>
      <c r="AJ14" s="85"/>
      <c r="AK14" s="85"/>
      <c r="AL14" s="193">
        <f>SUM(H14:AK14)</f>
        <v>3437420</v>
      </c>
    </row>
    <row r="15" spans="1:38" s="29" customFormat="1" ht="16.5" x14ac:dyDescent="0.2">
      <c r="A15" s="166" t="s">
        <v>44</v>
      </c>
      <c r="B15" s="107" t="s">
        <v>72</v>
      </c>
      <c r="C15" s="264">
        <v>0</v>
      </c>
      <c r="D15" s="265">
        <v>92205</v>
      </c>
      <c r="E15" s="266">
        <f t="shared" si="4"/>
        <v>41115</v>
      </c>
      <c r="F15" s="167">
        <f t="shared" si="0"/>
        <v>0.44590857328778266</v>
      </c>
      <c r="G15" s="1"/>
      <c r="H15" s="192">
        <v>41115</v>
      </c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193">
        <f>SUM(H15:AK15)</f>
        <v>41115</v>
      </c>
    </row>
    <row r="16" spans="1:38" s="44" customFormat="1" ht="18" x14ac:dyDescent="0.2">
      <c r="A16" s="168" t="s">
        <v>48</v>
      </c>
      <c r="B16" s="108" t="s">
        <v>281</v>
      </c>
      <c r="C16" s="267">
        <f t="shared" ref="C16" si="5">SUM(C13:C15)</f>
        <v>15088376</v>
      </c>
      <c r="D16" s="268">
        <f t="shared" ref="D16:E16" si="6">SUM(D13:D15)</f>
        <v>15306131</v>
      </c>
      <c r="E16" s="269">
        <f t="shared" si="6"/>
        <v>6285158</v>
      </c>
      <c r="F16" s="169">
        <f t="shared" si="0"/>
        <v>0.41063009326132122</v>
      </c>
      <c r="G16" s="30"/>
      <c r="H16" s="194">
        <f t="shared" ref="H16:AL16" si="7">SUM(H13:H15)</f>
        <v>5834738</v>
      </c>
      <c r="I16" s="87">
        <f t="shared" si="7"/>
        <v>0</v>
      </c>
      <c r="J16" s="87">
        <f t="shared" ref="J16" si="8">SUM(J13:J15)</f>
        <v>0</v>
      </c>
      <c r="K16" s="87">
        <f t="shared" si="7"/>
        <v>0</v>
      </c>
      <c r="L16" s="87">
        <f t="shared" si="7"/>
        <v>0</v>
      </c>
      <c r="M16" s="87">
        <f t="shared" ref="M16" si="9">SUM(M13:M15)</f>
        <v>0</v>
      </c>
      <c r="N16" s="87">
        <f t="shared" si="7"/>
        <v>0</v>
      </c>
      <c r="O16" s="87">
        <f t="shared" si="7"/>
        <v>0</v>
      </c>
      <c r="P16" s="87">
        <f t="shared" ref="P16" si="10">SUM(P13:P15)</f>
        <v>0</v>
      </c>
      <c r="Q16" s="87">
        <f t="shared" ref="Q16:R16" si="11">SUM(Q13:Q15)</f>
        <v>0</v>
      </c>
      <c r="R16" s="87">
        <f t="shared" si="11"/>
        <v>0</v>
      </c>
      <c r="S16" s="87">
        <f t="shared" si="7"/>
        <v>0</v>
      </c>
      <c r="T16" s="87">
        <f t="shared" si="7"/>
        <v>0</v>
      </c>
      <c r="U16" s="87">
        <f t="shared" si="7"/>
        <v>251100</v>
      </c>
      <c r="V16" s="87">
        <f t="shared" si="7"/>
        <v>0</v>
      </c>
      <c r="W16" s="87">
        <f t="shared" si="7"/>
        <v>0</v>
      </c>
      <c r="X16" s="87">
        <f t="shared" si="7"/>
        <v>164320</v>
      </c>
      <c r="Y16" s="87">
        <f t="shared" si="7"/>
        <v>0</v>
      </c>
      <c r="Z16" s="87">
        <f t="shared" ref="Z16:AA16" si="12">SUM(Z13:Z15)</f>
        <v>0</v>
      </c>
      <c r="AA16" s="87">
        <f t="shared" si="12"/>
        <v>0</v>
      </c>
      <c r="AB16" s="87">
        <f t="shared" ref="AB16" si="13">SUM(AB13:AB15)</f>
        <v>35000</v>
      </c>
      <c r="AC16" s="87">
        <f t="shared" si="7"/>
        <v>0</v>
      </c>
      <c r="AD16" s="87">
        <f t="shared" si="7"/>
        <v>0</v>
      </c>
      <c r="AE16" s="87">
        <f t="shared" si="7"/>
        <v>0</v>
      </c>
      <c r="AF16" s="87">
        <f t="shared" ref="AF16:AG16" si="14">SUM(AF13:AF15)</f>
        <v>0</v>
      </c>
      <c r="AG16" s="87">
        <f t="shared" si="14"/>
        <v>0</v>
      </c>
      <c r="AH16" s="87">
        <f t="shared" si="7"/>
        <v>0</v>
      </c>
      <c r="AI16" s="87">
        <f t="shared" si="7"/>
        <v>0</v>
      </c>
      <c r="AJ16" s="87">
        <f t="shared" si="7"/>
        <v>0</v>
      </c>
      <c r="AK16" s="87">
        <f t="shared" ref="AK16" si="15">SUM(AK13:AK15)</f>
        <v>0</v>
      </c>
      <c r="AL16" s="195">
        <f t="shared" si="7"/>
        <v>6285158</v>
      </c>
    </row>
    <row r="17" spans="1:38" s="45" customFormat="1" ht="18.75" x14ac:dyDescent="0.2">
      <c r="A17" s="170" t="s">
        <v>49</v>
      </c>
      <c r="B17" s="109" t="s">
        <v>55</v>
      </c>
      <c r="C17" s="270">
        <f t="shared" ref="C17" si="16">SUM(C16,C12)</f>
        <v>29766944</v>
      </c>
      <c r="D17" s="271">
        <f t="shared" ref="D17:E17" si="17">SUM(D16,D12)</f>
        <v>31274871</v>
      </c>
      <c r="E17" s="272">
        <f t="shared" si="17"/>
        <v>13975605</v>
      </c>
      <c r="F17" s="171">
        <f t="shared" si="0"/>
        <v>0.44686371368246414</v>
      </c>
      <c r="G17" s="31"/>
      <c r="H17" s="196">
        <f t="shared" ref="H17:AL17" si="18">SUM(H16,H12)</f>
        <v>6152251</v>
      </c>
      <c r="I17" s="89">
        <f t="shared" si="18"/>
        <v>0</v>
      </c>
      <c r="J17" s="89">
        <f t="shared" ref="J17" si="19">SUM(J16,J12)</f>
        <v>0</v>
      </c>
      <c r="K17" s="89">
        <f t="shared" si="18"/>
        <v>0</v>
      </c>
      <c r="L17" s="89">
        <f t="shared" si="18"/>
        <v>0</v>
      </c>
      <c r="M17" s="89">
        <f t="shared" ref="M17" si="20">SUM(M16,M12)</f>
        <v>0</v>
      </c>
      <c r="N17" s="89">
        <f t="shared" si="18"/>
        <v>0</v>
      </c>
      <c r="O17" s="89">
        <f t="shared" si="18"/>
        <v>510617</v>
      </c>
      <c r="P17" s="89">
        <f t="shared" ref="P17" si="21">SUM(P16,P12)</f>
        <v>0</v>
      </c>
      <c r="Q17" s="89">
        <f t="shared" ref="Q17:R17" si="22">SUM(Q16,Q12)</f>
        <v>0</v>
      </c>
      <c r="R17" s="89">
        <f t="shared" si="22"/>
        <v>0</v>
      </c>
      <c r="S17" s="89">
        <f t="shared" si="18"/>
        <v>0</v>
      </c>
      <c r="T17" s="89">
        <f t="shared" si="18"/>
        <v>0</v>
      </c>
      <c r="U17" s="89">
        <f t="shared" si="18"/>
        <v>471814</v>
      </c>
      <c r="V17" s="89">
        <f t="shared" si="18"/>
        <v>1602306</v>
      </c>
      <c r="W17" s="89">
        <f t="shared" si="18"/>
        <v>0</v>
      </c>
      <c r="X17" s="89">
        <f t="shared" si="18"/>
        <v>3823617</v>
      </c>
      <c r="Y17" s="89">
        <f t="shared" si="18"/>
        <v>0</v>
      </c>
      <c r="Z17" s="89">
        <f t="shared" ref="Z17:AA17" si="23">SUM(Z16,Z12)</f>
        <v>0</v>
      </c>
      <c r="AA17" s="89">
        <f t="shared" si="23"/>
        <v>0</v>
      </c>
      <c r="AB17" s="89">
        <f t="shared" ref="AB17" si="24">SUM(AB16,AB12)</f>
        <v>35000</v>
      </c>
      <c r="AC17" s="89">
        <f t="shared" si="18"/>
        <v>1380000</v>
      </c>
      <c r="AD17" s="89">
        <f t="shared" si="18"/>
        <v>0</v>
      </c>
      <c r="AE17" s="89">
        <f t="shared" si="18"/>
        <v>0</v>
      </c>
      <c r="AF17" s="89">
        <f t="shared" ref="AF17:AG17" si="25">SUM(AF16,AF12)</f>
        <v>0</v>
      </c>
      <c r="AG17" s="89">
        <f t="shared" si="25"/>
        <v>0</v>
      </c>
      <c r="AH17" s="89">
        <f t="shared" si="18"/>
        <v>0</v>
      </c>
      <c r="AI17" s="89">
        <f t="shared" si="18"/>
        <v>0</v>
      </c>
      <c r="AJ17" s="89">
        <f t="shared" si="18"/>
        <v>0</v>
      </c>
      <c r="AK17" s="89">
        <f t="shared" ref="AK17" si="26">SUM(AK16,AK12)</f>
        <v>0</v>
      </c>
      <c r="AL17" s="197">
        <f t="shared" si="18"/>
        <v>13975605</v>
      </c>
    </row>
    <row r="18" spans="1:38" s="46" customFormat="1" ht="16.5" x14ac:dyDescent="0.2">
      <c r="A18" s="172" t="s">
        <v>50</v>
      </c>
      <c r="B18" s="110" t="s">
        <v>13</v>
      </c>
      <c r="C18" s="273">
        <v>4443308</v>
      </c>
      <c r="D18" s="274">
        <v>4501680</v>
      </c>
      <c r="E18" s="275">
        <f t="shared" ref="E18:E20" si="27">AL18</f>
        <v>1788024</v>
      </c>
      <c r="F18" s="173">
        <f t="shared" si="0"/>
        <v>0.39719038225729059</v>
      </c>
      <c r="G18" s="2"/>
      <c r="H18" s="198">
        <v>747538</v>
      </c>
      <c r="I18" s="91"/>
      <c r="J18" s="91"/>
      <c r="K18" s="91"/>
      <c r="L18" s="91"/>
      <c r="M18" s="91"/>
      <c r="N18" s="91"/>
      <c r="O18" s="91">
        <v>35952</v>
      </c>
      <c r="P18" s="91"/>
      <c r="Q18" s="91"/>
      <c r="R18" s="91"/>
      <c r="S18" s="91"/>
      <c r="T18" s="91"/>
      <c r="U18" s="91">
        <v>30790</v>
      </c>
      <c r="V18" s="91">
        <v>248357</v>
      </c>
      <c r="W18" s="91"/>
      <c r="X18" s="91">
        <v>582787</v>
      </c>
      <c r="Y18" s="91"/>
      <c r="Z18" s="91"/>
      <c r="AA18" s="91"/>
      <c r="AB18" s="91"/>
      <c r="AC18" s="91">
        <v>142600</v>
      </c>
      <c r="AD18" s="91"/>
      <c r="AE18" s="91"/>
      <c r="AF18" s="91"/>
      <c r="AG18" s="91"/>
      <c r="AH18" s="91"/>
      <c r="AI18" s="91"/>
      <c r="AJ18" s="91"/>
      <c r="AK18" s="91"/>
      <c r="AL18" s="199">
        <f>SUM(H18:AK18)</f>
        <v>1788024</v>
      </c>
    </row>
    <row r="19" spans="1:38" s="29" customFormat="1" ht="16.5" x14ac:dyDescent="0.2">
      <c r="A19" s="166" t="s">
        <v>51</v>
      </c>
      <c r="B19" s="107" t="s">
        <v>10</v>
      </c>
      <c r="C19" s="264">
        <v>3578</v>
      </c>
      <c r="D19" s="265">
        <v>3578</v>
      </c>
      <c r="E19" s="266">
        <f t="shared" si="27"/>
        <v>3578</v>
      </c>
      <c r="F19" s="167">
        <f t="shared" si="0"/>
        <v>1</v>
      </c>
      <c r="G19" s="1"/>
      <c r="H19" s="192">
        <v>3578</v>
      </c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193">
        <f>SUM(H19:AK19)</f>
        <v>3578</v>
      </c>
    </row>
    <row r="20" spans="1:38" s="29" customFormat="1" ht="16.5" x14ac:dyDescent="0.2">
      <c r="A20" s="166" t="s">
        <v>52</v>
      </c>
      <c r="B20" s="107" t="s">
        <v>405</v>
      </c>
      <c r="C20" s="264">
        <v>2938</v>
      </c>
      <c r="D20" s="265">
        <v>2938</v>
      </c>
      <c r="E20" s="266">
        <f t="shared" si="27"/>
        <v>2938</v>
      </c>
      <c r="F20" s="167">
        <f t="shared" si="0"/>
        <v>1</v>
      </c>
      <c r="G20" s="1"/>
      <c r="H20" s="192">
        <v>2938</v>
      </c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193">
        <f>SUM(H20:AK20)</f>
        <v>2938</v>
      </c>
    </row>
    <row r="21" spans="1:38" s="45" customFormat="1" ht="18.75" x14ac:dyDescent="0.2">
      <c r="A21" s="170" t="s">
        <v>53</v>
      </c>
      <c r="B21" s="109" t="s">
        <v>54</v>
      </c>
      <c r="C21" s="270">
        <f>SUM(C18:C20)</f>
        <v>4449824</v>
      </c>
      <c r="D21" s="271">
        <f>SUM(D18:D20)</f>
        <v>4508196</v>
      </c>
      <c r="E21" s="272">
        <f>SUM(E18:E20)</f>
        <v>1794540</v>
      </c>
      <c r="F21" s="171">
        <f t="shared" si="0"/>
        <v>0.39806166368986617</v>
      </c>
      <c r="G21" s="31"/>
      <c r="H21" s="196">
        <f t="shared" ref="H21:AL21" si="28">SUM(H18:H20)</f>
        <v>754054</v>
      </c>
      <c r="I21" s="89">
        <f t="shared" si="28"/>
        <v>0</v>
      </c>
      <c r="J21" s="89">
        <f t="shared" si="28"/>
        <v>0</v>
      </c>
      <c r="K21" s="89">
        <f t="shared" si="28"/>
        <v>0</v>
      </c>
      <c r="L21" s="89">
        <f t="shared" si="28"/>
        <v>0</v>
      </c>
      <c r="M21" s="89">
        <f t="shared" si="28"/>
        <v>0</v>
      </c>
      <c r="N21" s="89">
        <f t="shared" si="28"/>
        <v>0</v>
      </c>
      <c r="O21" s="89">
        <f t="shared" si="28"/>
        <v>35952</v>
      </c>
      <c r="P21" s="89">
        <f t="shared" si="28"/>
        <v>0</v>
      </c>
      <c r="Q21" s="89">
        <f t="shared" si="28"/>
        <v>0</v>
      </c>
      <c r="R21" s="89">
        <f t="shared" si="28"/>
        <v>0</v>
      </c>
      <c r="S21" s="89">
        <f t="shared" si="28"/>
        <v>0</v>
      </c>
      <c r="T21" s="89">
        <f t="shared" si="28"/>
        <v>0</v>
      </c>
      <c r="U21" s="89">
        <f t="shared" si="28"/>
        <v>30790</v>
      </c>
      <c r="V21" s="89">
        <f t="shared" si="28"/>
        <v>248357</v>
      </c>
      <c r="W21" s="89">
        <f t="shared" si="28"/>
        <v>0</v>
      </c>
      <c r="X21" s="89">
        <f t="shared" si="28"/>
        <v>582787</v>
      </c>
      <c r="Y21" s="89">
        <f t="shared" si="28"/>
        <v>0</v>
      </c>
      <c r="Z21" s="89">
        <f t="shared" si="28"/>
        <v>0</v>
      </c>
      <c r="AA21" s="89">
        <f t="shared" si="28"/>
        <v>0</v>
      </c>
      <c r="AB21" s="89">
        <f t="shared" si="28"/>
        <v>0</v>
      </c>
      <c r="AC21" s="89">
        <f t="shared" si="28"/>
        <v>142600</v>
      </c>
      <c r="AD21" s="89">
        <f t="shared" si="28"/>
        <v>0</v>
      </c>
      <c r="AE21" s="89">
        <f t="shared" si="28"/>
        <v>0</v>
      </c>
      <c r="AF21" s="89">
        <f t="shared" si="28"/>
        <v>0</v>
      </c>
      <c r="AG21" s="89">
        <f t="shared" si="28"/>
        <v>0</v>
      </c>
      <c r="AH21" s="89">
        <f t="shared" si="28"/>
        <v>0</v>
      </c>
      <c r="AI21" s="89">
        <f t="shared" si="28"/>
        <v>0</v>
      </c>
      <c r="AJ21" s="89">
        <f t="shared" si="28"/>
        <v>0</v>
      </c>
      <c r="AK21" s="89">
        <f t="shared" si="28"/>
        <v>0</v>
      </c>
      <c r="AL21" s="197">
        <f t="shared" si="28"/>
        <v>1794540</v>
      </c>
    </row>
    <row r="22" spans="1:38" s="29" customFormat="1" ht="16.5" x14ac:dyDescent="0.2">
      <c r="A22" s="174" t="s">
        <v>57</v>
      </c>
      <c r="B22" s="107" t="s">
        <v>17</v>
      </c>
      <c r="C22" s="264"/>
      <c r="D22" s="265"/>
      <c r="E22" s="266">
        <f t="shared" ref="E22:E24" si="29">AL22</f>
        <v>0</v>
      </c>
      <c r="F22" s="167" t="str">
        <f t="shared" si="0"/>
        <v/>
      </c>
      <c r="G22" s="1"/>
      <c r="H22" s="192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193">
        <f>SUM(H22:AK22)</f>
        <v>0</v>
      </c>
    </row>
    <row r="23" spans="1:38" s="29" customFormat="1" ht="16.5" x14ac:dyDescent="0.2">
      <c r="A23" s="174" t="s">
        <v>58</v>
      </c>
      <c r="B23" s="107" t="s">
        <v>59</v>
      </c>
      <c r="C23" s="264"/>
      <c r="D23" s="265"/>
      <c r="E23" s="266">
        <f t="shared" si="29"/>
        <v>0</v>
      </c>
      <c r="F23" s="167" t="str">
        <f t="shared" si="0"/>
        <v/>
      </c>
      <c r="G23" s="1"/>
      <c r="H23" s="192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193">
        <f>SUM(H23:AK23)</f>
        <v>0</v>
      </c>
    </row>
    <row r="24" spans="1:38" s="29" customFormat="1" ht="16.5" x14ac:dyDescent="0.2">
      <c r="A24" s="174" t="s">
        <v>248</v>
      </c>
      <c r="B24" s="107" t="s">
        <v>249</v>
      </c>
      <c r="C24" s="264">
        <v>0</v>
      </c>
      <c r="D24" s="265">
        <v>313610</v>
      </c>
      <c r="E24" s="266">
        <f t="shared" si="29"/>
        <v>192675</v>
      </c>
      <c r="F24" s="167">
        <f t="shared" si="0"/>
        <v>0.61437773030196741</v>
      </c>
      <c r="G24" s="1"/>
      <c r="H24" s="192">
        <v>1575</v>
      </c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>
        <v>2035</v>
      </c>
      <c r="Y24" s="85"/>
      <c r="Z24" s="85">
        <v>189065</v>
      </c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193">
        <f>SUM(H24:AK24)</f>
        <v>192675</v>
      </c>
    </row>
    <row r="25" spans="1:38" s="29" customFormat="1" ht="16.5" hidden="1" x14ac:dyDescent="0.2">
      <c r="A25" s="174"/>
      <c r="B25" s="107"/>
      <c r="C25" s="264"/>
      <c r="D25" s="265"/>
      <c r="E25" s="266">
        <f t="shared" ref="E25" si="30">AL25</f>
        <v>0</v>
      </c>
      <c r="F25" s="167" t="str">
        <f t="shared" ref="F25" si="31">IF(OR(D25="",E25=0),"",E25/D25)</f>
        <v/>
      </c>
      <c r="G25" s="1"/>
      <c r="H25" s="192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193">
        <f>SUM(H25:AK25)</f>
        <v>0</v>
      </c>
    </row>
    <row r="26" spans="1:38" s="44" customFormat="1" ht="18" x14ac:dyDescent="0.2">
      <c r="A26" s="168" t="s">
        <v>60</v>
      </c>
      <c r="B26" s="108" t="s">
        <v>282</v>
      </c>
      <c r="C26" s="267">
        <f>SUM(C22:C25)</f>
        <v>0</v>
      </c>
      <c r="D26" s="268">
        <f t="shared" ref="D26:E26" si="32">SUM(D22:D25)</f>
        <v>313610</v>
      </c>
      <c r="E26" s="269">
        <f t="shared" si="32"/>
        <v>192675</v>
      </c>
      <c r="F26" s="169">
        <f t="shared" si="0"/>
        <v>0.61437773030196741</v>
      </c>
      <c r="G26" s="30"/>
      <c r="H26" s="194">
        <f t="shared" ref="H26:AI26" si="33">SUM(H22:H25)</f>
        <v>1575</v>
      </c>
      <c r="I26" s="87">
        <f t="shared" si="33"/>
        <v>0</v>
      </c>
      <c r="J26" s="87">
        <f t="shared" si="33"/>
        <v>0</v>
      </c>
      <c r="K26" s="87">
        <f t="shared" si="33"/>
        <v>0</v>
      </c>
      <c r="L26" s="87">
        <f t="shared" si="33"/>
        <v>0</v>
      </c>
      <c r="M26" s="87">
        <f t="shared" si="33"/>
        <v>0</v>
      </c>
      <c r="N26" s="87">
        <f t="shared" si="33"/>
        <v>0</v>
      </c>
      <c r="O26" s="87">
        <f t="shared" si="33"/>
        <v>0</v>
      </c>
      <c r="P26" s="87">
        <f t="shared" si="33"/>
        <v>0</v>
      </c>
      <c r="Q26" s="87">
        <f t="shared" si="33"/>
        <v>0</v>
      </c>
      <c r="R26" s="87">
        <f t="shared" si="33"/>
        <v>0</v>
      </c>
      <c r="S26" s="87">
        <f t="shared" si="33"/>
        <v>0</v>
      </c>
      <c r="T26" s="87">
        <f t="shared" si="33"/>
        <v>0</v>
      </c>
      <c r="U26" s="87">
        <f t="shared" si="33"/>
        <v>0</v>
      </c>
      <c r="V26" s="87">
        <f t="shared" si="33"/>
        <v>0</v>
      </c>
      <c r="W26" s="87">
        <f t="shared" si="33"/>
        <v>0</v>
      </c>
      <c r="X26" s="87">
        <f t="shared" si="33"/>
        <v>2035</v>
      </c>
      <c r="Y26" s="87">
        <f t="shared" si="33"/>
        <v>0</v>
      </c>
      <c r="Z26" s="87">
        <f t="shared" si="33"/>
        <v>189065</v>
      </c>
      <c r="AA26" s="87">
        <f t="shared" si="33"/>
        <v>0</v>
      </c>
      <c r="AB26" s="87">
        <f t="shared" si="33"/>
        <v>0</v>
      </c>
      <c r="AC26" s="87">
        <f t="shared" si="33"/>
        <v>0</v>
      </c>
      <c r="AD26" s="87">
        <f t="shared" si="33"/>
        <v>0</v>
      </c>
      <c r="AE26" s="87">
        <f t="shared" si="33"/>
        <v>0</v>
      </c>
      <c r="AF26" s="87">
        <f t="shared" si="33"/>
        <v>0</v>
      </c>
      <c r="AG26" s="87">
        <f t="shared" si="33"/>
        <v>0</v>
      </c>
      <c r="AH26" s="87">
        <f t="shared" si="33"/>
        <v>0</v>
      </c>
      <c r="AI26" s="87">
        <f t="shared" si="33"/>
        <v>0</v>
      </c>
      <c r="AJ26" s="87">
        <f>SUM(AJ22:AJ24)</f>
        <v>0</v>
      </c>
      <c r="AK26" s="87">
        <f>SUM(AK22:AK24)</f>
        <v>0</v>
      </c>
      <c r="AL26" s="195">
        <f t="shared" ref="AL26" si="34">SUM(AL22:AL25)</f>
        <v>192675</v>
      </c>
    </row>
    <row r="27" spans="1:38" s="29" customFormat="1" ht="16.5" x14ac:dyDescent="0.2">
      <c r="A27" s="174" t="s">
        <v>64</v>
      </c>
      <c r="B27" s="107" t="s">
        <v>247</v>
      </c>
      <c r="C27" s="264"/>
      <c r="D27" s="265"/>
      <c r="E27" s="266">
        <f t="shared" ref="E27:E32" si="35">AL27</f>
        <v>119310</v>
      </c>
      <c r="F27" s="167" t="str">
        <f t="shared" si="0"/>
        <v/>
      </c>
      <c r="G27" s="1"/>
      <c r="H27" s="192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>
        <v>119310</v>
      </c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193">
        <f t="shared" ref="AL27:AL32" si="36">SUM(H27:AK27)</f>
        <v>119310</v>
      </c>
    </row>
    <row r="28" spans="1:38" s="29" customFormat="1" ht="16.5" x14ac:dyDescent="0.2">
      <c r="A28" s="174" t="s">
        <v>65</v>
      </c>
      <c r="B28" s="107" t="s">
        <v>61</v>
      </c>
      <c r="C28" s="264"/>
      <c r="D28" s="265"/>
      <c r="E28" s="266">
        <f t="shared" si="35"/>
        <v>93902</v>
      </c>
      <c r="F28" s="167" t="str">
        <f t="shared" si="0"/>
        <v/>
      </c>
      <c r="G28" s="1"/>
      <c r="H28" s="192">
        <v>88332</v>
      </c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>
        <v>1177</v>
      </c>
      <c r="Y28" s="85"/>
      <c r="Z28" s="85"/>
      <c r="AA28" s="85"/>
      <c r="AB28" s="85"/>
      <c r="AC28" s="85"/>
      <c r="AD28" s="85"/>
      <c r="AE28" s="85"/>
      <c r="AF28" s="85"/>
      <c r="AG28" s="85">
        <v>4393</v>
      </c>
      <c r="AH28" s="85"/>
      <c r="AI28" s="85"/>
      <c r="AJ28" s="85"/>
      <c r="AK28" s="85"/>
      <c r="AL28" s="193">
        <f t="shared" si="36"/>
        <v>93902</v>
      </c>
    </row>
    <row r="29" spans="1:38" s="29" customFormat="1" ht="16.5" x14ac:dyDescent="0.2">
      <c r="A29" s="174" t="s">
        <v>66</v>
      </c>
      <c r="B29" s="107" t="s">
        <v>62</v>
      </c>
      <c r="C29" s="264"/>
      <c r="D29" s="265"/>
      <c r="E29" s="266">
        <f t="shared" si="35"/>
        <v>59454</v>
      </c>
      <c r="F29" s="167" t="str">
        <f t="shared" si="0"/>
        <v/>
      </c>
      <c r="G29" s="1"/>
      <c r="H29" s="192">
        <v>39636</v>
      </c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>
        <v>19818</v>
      </c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193">
        <f t="shared" si="36"/>
        <v>59454</v>
      </c>
    </row>
    <row r="30" spans="1:38" s="29" customFormat="1" ht="16.5" x14ac:dyDescent="0.2">
      <c r="A30" s="174" t="s">
        <v>67</v>
      </c>
      <c r="B30" s="107" t="s">
        <v>12</v>
      </c>
      <c r="C30" s="264"/>
      <c r="D30" s="265"/>
      <c r="E30" s="266">
        <f t="shared" si="35"/>
        <v>262008</v>
      </c>
      <c r="F30" s="167" t="str">
        <f t="shared" si="0"/>
        <v/>
      </c>
      <c r="G30" s="1"/>
      <c r="H30" s="192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>
        <v>221005</v>
      </c>
      <c r="V30" s="85"/>
      <c r="W30" s="85"/>
      <c r="X30" s="85"/>
      <c r="Y30" s="85"/>
      <c r="Z30" s="85"/>
      <c r="AA30" s="85">
        <v>22758</v>
      </c>
      <c r="AB30" s="85"/>
      <c r="AC30" s="85"/>
      <c r="AD30" s="85"/>
      <c r="AE30" s="85"/>
      <c r="AF30" s="85"/>
      <c r="AG30" s="85">
        <v>18245</v>
      </c>
      <c r="AH30" s="85"/>
      <c r="AI30" s="85"/>
      <c r="AJ30" s="85"/>
      <c r="AK30" s="85"/>
      <c r="AL30" s="193">
        <f t="shared" si="36"/>
        <v>262008</v>
      </c>
    </row>
    <row r="31" spans="1:38" s="29" customFormat="1" ht="16.5" x14ac:dyDescent="0.2">
      <c r="A31" s="174" t="s">
        <v>68</v>
      </c>
      <c r="B31" s="107" t="s">
        <v>14</v>
      </c>
      <c r="C31" s="264"/>
      <c r="D31" s="265"/>
      <c r="E31" s="266">
        <f t="shared" si="35"/>
        <v>60788</v>
      </c>
      <c r="F31" s="167" t="str">
        <f t="shared" si="0"/>
        <v/>
      </c>
      <c r="G31" s="1"/>
      <c r="H31" s="192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>
        <v>31496</v>
      </c>
      <c r="W31" s="85"/>
      <c r="X31" s="85"/>
      <c r="Y31" s="85"/>
      <c r="Z31" s="85"/>
      <c r="AA31" s="85"/>
      <c r="AB31" s="85"/>
      <c r="AC31" s="85">
        <v>29292</v>
      </c>
      <c r="AD31" s="85"/>
      <c r="AE31" s="85"/>
      <c r="AF31" s="85"/>
      <c r="AG31" s="85"/>
      <c r="AH31" s="85"/>
      <c r="AI31" s="85"/>
      <c r="AJ31" s="85"/>
      <c r="AK31" s="85"/>
      <c r="AL31" s="193">
        <f t="shared" si="36"/>
        <v>60788</v>
      </c>
    </row>
    <row r="32" spans="1:38" s="29" customFormat="1" ht="16.5" x14ac:dyDescent="0.2">
      <c r="A32" s="174" t="s">
        <v>69</v>
      </c>
      <c r="B32" s="107" t="s">
        <v>63</v>
      </c>
      <c r="C32" s="264">
        <v>865000</v>
      </c>
      <c r="D32" s="265">
        <v>1898184</v>
      </c>
      <c r="E32" s="266">
        <f t="shared" si="35"/>
        <v>754424</v>
      </c>
      <c r="F32" s="167">
        <f t="shared" si="0"/>
        <v>0.39744513703624096</v>
      </c>
      <c r="G32" s="1"/>
      <c r="H32" s="192">
        <v>1900</v>
      </c>
      <c r="I32" s="85">
        <v>284136</v>
      </c>
      <c r="J32" s="85"/>
      <c r="K32" s="85">
        <v>150446</v>
      </c>
      <c r="L32" s="85"/>
      <c r="M32" s="85"/>
      <c r="N32" s="85"/>
      <c r="O32" s="85"/>
      <c r="P32" s="85">
        <v>17000</v>
      </c>
      <c r="Q32" s="85"/>
      <c r="R32" s="85"/>
      <c r="S32" s="85"/>
      <c r="T32" s="85"/>
      <c r="U32" s="85">
        <v>152348</v>
      </c>
      <c r="V32" s="85">
        <v>65966</v>
      </c>
      <c r="W32" s="85"/>
      <c r="X32" s="85">
        <v>1677</v>
      </c>
      <c r="Y32" s="85"/>
      <c r="Z32" s="85">
        <v>42614</v>
      </c>
      <c r="AA32" s="85">
        <v>10632</v>
      </c>
      <c r="AB32" s="85"/>
      <c r="AC32" s="85"/>
      <c r="AD32" s="85"/>
      <c r="AE32" s="85"/>
      <c r="AF32" s="85"/>
      <c r="AG32" s="85">
        <v>27705</v>
      </c>
      <c r="AH32" s="85"/>
      <c r="AI32" s="85"/>
      <c r="AJ32" s="85"/>
      <c r="AK32" s="85"/>
      <c r="AL32" s="193">
        <f t="shared" si="36"/>
        <v>754424</v>
      </c>
    </row>
    <row r="33" spans="1:38" s="44" customFormat="1" ht="18" x14ac:dyDescent="0.2">
      <c r="A33" s="168" t="s">
        <v>70</v>
      </c>
      <c r="B33" s="108" t="s">
        <v>283</v>
      </c>
      <c r="C33" s="267">
        <f t="shared" ref="C33" si="37">SUM(C27:C32)</f>
        <v>865000</v>
      </c>
      <c r="D33" s="268">
        <f t="shared" ref="D33:E33" si="38">SUM(D27:D32)</f>
        <v>1898184</v>
      </c>
      <c r="E33" s="269">
        <f t="shared" si="38"/>
        <v>1349886</v>
      </c>
      <c r="F33" s="169">
        <f t="shared" si="0"/>
        <v>0.71114602167123941</v>
      </c>
      <c r="G33" s="30"/>
      <c r="H33" s="194">
        <f t="shared" ref="H33:AL34" si="39">SUM(H27:H32)</f>
        <v>129868</v>
      </c>
      <c r="I33" s="87">
        <f t="shared" si="39"/>
        <v>284136</v>
      </c>
      <c r="J33" s="87">
        <f t="shared" ref="J33" si="40">SUM(J27:J32)</f>
        <v>0</v>
      </c>
      <c r="K33" s="87">
        <f t="shared" si="39"/>
        <v>150446</v>
      </c>
      <c r="L33" s="87">
        <f t="shared" si="39"/>
        <v>0</v>
      </c>
      <c r="M33" s="87">
        <f t="shared" ref="M33" si="41">SUM(M27:M32)</f>
        <v>0</v>
      </c>
      <c r="N33" s="87">
        <f t="shared" si="39"/>
        <v>0</v>
      </c>
      <c r="O33" s="87">
        <f t="shared" si="39"/>
        <v>0</v>
      </c>
      <c r="P33" s="87">
        <f t="shared" ref="P33" si="42">SUM(P27:P32)</f>
        <v>17000</v>
      </c>
      <c r="Q33" s="87">
        <f t="shared" ref="Q33:R33" si="43">SUM(Q27:Q32)</f>
        <v>0</v>
      </c>
      <c r="R33" s="87">
        <f t="shared" si="43"/>
        <v>0</v>
      </c>
      <c r="S33" s="87">
        <f t="shared" si="39"/>
        <v>0</v>
      </c>
      <c r="T33" s="87">
        <f t="shared" si="39"/>
        <v>0</v>
      </c>
      <c r="U33" s="87">
        <f t="shared" si="39"/>
        <v>373353</v>
      </c>
      <c r="V33" s="87">
        <f t="shared" si="39"/>
        <v>97462</v>
      </c>
      <c r="W33" s="87">
        <f t="shared" si="39"/>
        <v>119310</v>
      </c>
      <c r="X33" s="87">
        <f t="shared" si="39"/>
        <v>22672</v>
      </c>
      <c r="Y33" s="87">
        <f t="shared" si="39"/>
        <v>0</v>
      </c>
      <c r="Z33" s="87">
        <f t="shared" ref="Z33:AA33" si="44">SUM(Z27:Z32)</f>
        <v>42614</v>
      </c>
      <c r="AA33" s="87">
        <f t="shared" si="44"/>
        <v>33390</v>
      </c>
      <c r="AB33" s="87">
        <f t="shared" ref="AB33" si="45">SUM(AB27:AB32)</f>
        <v>0</v>
      </c>
      <c r="AC33" s="87">
        <f t="shared" si="39"/>
        <v>29292</v>
      </c>
      <c r="AD33" s="87">
        <f t="shared" si="39"/>
        <v>0</v>
      </c>
      <c r="AE33" s="87">
        <f t="shared" si="39"/>
        <v>0</v>
      </c>
      <c r="AF33" s="87">
        <f t="shared" ref="AF33:AG33" si="46">SUM(AF27:AF32)</f>
        <v>0</v>
      </c>
      <c r="AG33" s="87">
        <f t="shared" si="46"/>
        <v>50343</v>
      </c>
      <c r="AH33" s="87">
        <f t="shared" si="39"/>
        <v>0</v>
      </c>
      <c r="AI33" s="87">
        <f t="shared" si="39"/>
        <v>0</v>
      </c>
      <c r="AJ33" s="87">
        <f t="shared" si="39"/>
        <v>0</v>
      </c>
      <c r="AK33" s="87">
        <f t="shared" ref="AK33" si="47">SUM(AK27:AK32)</f>
        <v>0</v>
      </c>
      <c r="AL33" s="195">
        <f t="shared" si="39"/>
        <v>1349886</v>
      </c>
    </row>
    <row r="34" spans="1:38" s="44" customFormat="1" ht="18" x14ac:dyDescent="0.2">
      <c r="A34" s="168" t="s">
        <v>416</v>
      </c>
      <c r="B34" s="108" t="s">
        <v>417</v>
      </c>
      <c r="C34" s="267">
        <v>0</v>
      </c>
      <c r="D34" s="268">
        <v>0</v>
      </c>
      <c r="E34" s="269">
        <v>0</v>
      </c>
      <c r="F34" s="169" t="str">
        <f t="shared" si="0"/>
        <v/>
      </c>
      <c r="G34" s="30"/>
      <c r="H34" s="194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195">
        <f t="shared" si="39"/>
        <v>2580462</v>
      </c>
    </row>
    <row r="35" spans="1:38" s="44" customFormat="1" ht="18" x14ac:dyDescent="0.2">
      <c r="A35" s="168" t="s">
        <v>56</v>
      </c>
      <c r="B35" s="108" t="s">
        <v>284</v>
      </c>
      <c r="C35" s="267">
        <f>SUM(C33,C26,C34)</f>
        <v>865000</v>
      </c>
      <c r="D35" s="268">
        <f>SUM(D33,D26,D34)</f>
        <v>2211794</v>
      </c>
      <c r="E35" s="269">
        <f>SUM(E33,E26,E34)</f>
        <v>1542561</v>
      </c>
      <c r="F35" s="169">
        <f t="shared" si="0"/>
        <v>0.6974252575058979</v>
      </c>
      <c r="G35" s="30"/>
      <c r="H35" s="194">
        <f t="shared" ref="H35:AL35" si="48">SUM(H33,H26,H34)</f>
        <v>131443</v>
      </c>
      <c r="I35" s="87">
        <f t="shared" si="48"/>
        <v>284136</v>
      </c>
      <c r="J35" s="87">
        <f t="shared" si="48"/>
        <v>0</v>
      </c>
      <c r="K35" s="87">
        <f t="shared" si="48"/>
        <v>150446</v>
      </c>
      <c r="L35" s="87">
        <f t="shared" si="48"/>
        <v>0</v>
      </c>
      <c r="M35" s="87">
        <f t="shared" si="48"/>
        <v>0</v>
      </c>
      <c r="N35" s="87">
        <f t="shared" si="48"/>
        <v>0</v>
      </c>
      <c r="O35" s="87">
        <f t="shared" si="48"/>
        <v>0</v>
      </c>
      <c r="P35" s="87">
        <f t="shared" si="48"/>
        <v>17000</v>
      </c>
      <c r="Q35" s="87">
        <f t="shared" si="48"/>
        <v>0</v>
      </c>
      <c r="R35" s="87">
        <f t="shared" si="48"/>
        <v>0</v>
      </c>
      <c r="S35" s="87">
        <f t="shared" si="48"/>
        <v>0</v>
      </c>
      <c r="T35" s="87">
        <f t="shared" si="48"/>
        <v>0</v>
      </c>
      <c r="U35" s="87">
        <f t="shared" si="48"/>
        <v>373353</v>
      </c>
      <c r="V35" s="87">
        <f t="shared" si="48"/>
        <v>97462</v>
      </c>
      <c r="W35" s="87">
        <f t="shared" si="48"/>
        <v>119310</v>
      </c>
      <c r="X35" s="87">
        <f t="shared" si="48"/>
        <v>24707</v>
      </c>
      <c r="Y35" s="87">
        <f t="shared" si="48"/>
        <v>0</v>
      </c>
      <c r="Z35" s="87">
        <f t="shared" si="48"/>
        <v>231679</v>
      </c>
      <c r="AA35" s="87">
        <f t="shared" si="48"/>
        <v>33390</v>
      </c>
      <c r="AB35" s="87">
        <f t="shared" si="48"/>
        <v>0</v>
      </c>
      <c r="AC35" s="87">
        <f t="shared" si="48"/>
        <v>29292</v>
      </c>
      <c r="AD35" s="87">
        <f t="shared" si="48"/>
        <v>0</v>
      </c>
      <c r="AE35" s="87">
        <f t="shared" si="48"/>
        <v>0</v>
      </c>
      <c r="AF35" s="87">
        <f t="shared" si="48"/>
        <v>0</v>
      </c>
      <c r="AG35" s="87">
        <f t="shared" si="48"/>
        <v>50343</v>
      </c>
      <c r="AH35" s="87">
        <f t="shared" si="48"/>
        <v>0</v>
      </c>
      <c r="AI35" s="87">
        <f t="shared" si="48"/>
        <v>0</v>
      </c>
      <c r="AJ35" s="87">
        <f t="shared" si="48"/>
        <v>0</v>
      </c>
      <c r="AK35" s="87">
        <f t="shared" si="48"/>
        <v>0</v>
      </c>
      <c r="AL35" s="195">
        <f t="shared" si="48"/>
        <v>4123023</v>
      </c>
    </row>
    <row r="36" spans="1:38" s="29" customFormat="1" ht="16.5" x14ac:dyDescent="0.2">
      <c r="A36" s="166" t="s">
        <v>73</v>
      </c>
      <c r="B36" s="107" t="s">
        <v>74</v>
      </c>
      <c r="C36" s="264">
        <v>450000</v>
      </c>
      <c r="D36" s="265">
        <v>567842</v>
      </c>
      <c r="E36" s="266">
        <f t="shared" ref="E36:E37" si="49">AL36</f>
        <v>259464</v>
      </c>
      <c r="F36" s="167">
        <f t="shared" si="0"/>
        <v>0.45692992064694055</v>
      </c>
      <c r="G36" s="1"/>
      <c r="H36" s="192">
        <v>136402</v>
      </c>
      <c r="I36" s="85"/>
      <c r="J36" s="85"/>
      <c r="K36" s="85">
        <v>638</v>
      </c>
      <c r="L36" s="85"/>
      <c r="M36" s="85"/>
      <c r="N36" s="85"/>
      <c r="O36" s="85"/>
      <c r="P36" s="85"/>
      <c r="Q36" s="85"/>
      <c r="R36" s="85"/>
      <c r="S36" s="85"/>
      <c r="T36" s="85"/>
      <c r="U36" s="85">
        <v>1276</v>
      </c>
      <c r="V36" s="85">
        <v>1914</v>
      </c>
      <c r="W36" s="85"/>
      <c r="X36" s="85">
        <v>114014</v>
      </c>
      <c r="Y36" s="85"/>
      <c r="Z36" s="85"/>
      <c r="AA36" s="85"/>
      <c r="AB36" s="85">
        <v>5220</v>
      </c>
      <c r="AC36" s="85"/>
      <c r="AD36" s="85"/>
      <c r="AE36" s="85"/>
      <c r="AF36" s="85"/>
      <c r="AG36" s="85"/>
      <c r="AH36" s="85"/>
      <c r="AI36" s="85"/>
      <c r="AJ36" s="85"/>
      <c r="AK36" s="85"/>
      <c r="AL36" s="193">
        <f>SUM(H36:AK36)</f>
        <v>259464</v>
      </c>
    </row>
    <row r="37" spans="1:38" s="29" customFormat="1" ht="16.5" x14ac:dyDescent="0.2">
      <c r="A37" s="166" t="s">
        <v>75</v>
      </c>
      <c r="B37" s="107" t="s">
        <v>347</v>
      </c>
      <c r="C37" s="264">
        <v>425000</v>
      </c>
      <c r="D37" s="265">
        <v>504802</v>
      </c>
      <c r="E37" s="266">
        <f t="shared" si="49"/>
        <v>263306</v>
      </c>
      <c r="F37" s="167">
        <f t="shared" si="0"/>
        <v>0.52160252930852091</v>
      </c>
      <c r="G37" s="1"/>
      <c r="H37" s="192">
        <v>175134</v>
      </c>
      <c r="I37" s="85"/>
      <c r="J37" s="85"/>
      <c r="K37" s="85">
        <v>4341</v>
      </c>
      <c r="L37" s="85"/>
      <c r="M37" s="85"/>
      <c r="N37" s="85"/>
      <c r="O37" s="85"/>
      <c r="P37" s="85"/>
      <c r="Q37" s="85"/>
      <c r="R37" s="85"/>
      <c r="S37" s="85"/>
      <c r="T37" s="85"/>
      <c r="U37" s="85">
        <v>6460</v>
      </c>
      <c r="V37" s="85">
        <v>11504</v>
      </c>
      <c r="W37" s="85"/>
      <c r="X37" s="85">
        <v>57497</v>
      </c>
      <c r="Y37" s="85"/>
      <c r="Z37" s="85"/>
      <c r="AA37" s="85"/>
      <c r="AB37" s="85"/>
      <c r="AC37" s="85">
        <v>8370</v>
      </c>
      <c r="AD37" s="85"/>
      <c r="AE37" s="85"/>
      <c r="AF37" s="85"/>
      <c r="AG37" s="85"/>
      <c r="AH37" s="85"/>
      <c r="AI37" s="85"/>
      <c r="AJ37" s="85"/>
      <c r="AK37" s="85"/>
      <c r="AL37" s="193">
        <f>SUM(H37:AK37)</f>
        <v>263306</v>
      </c>
    </row>
    <row r="38" spans="1:38" s="44" customFormat="1" ht="18" x14ac:dyDescent="0.2">
      <c r="A38" s="168" t="s">
        <v>76</v>
      </c>
      <c r="B38" s="108" t="s">
        <v>285</v>
      </c>
      <c r="C38" s="267">
        <f>SUM(C36:C37)</f>
        <v>875000</v>
      </c>
      <c r="D38" s="268">
        <f t="shared" ref="D38:E38" si="50">SUM(D36:D37)</f>
        <v>1072644</v>
      </c>
      <c r="E38" s="269">
        <f t="shared" si="50"/>
        <v>522770</v>
      </c>
      <c r="F38" s="169">
        <f t="shared" si="0"/>
        <v>0.48736579890438952</v>
      </c>
      <c r="G38" s="30"/>
      <c r="H38" s="194">
        <f t="shared" ref="H38:AL38" si="51">SUM(H36:H37)</f>
        <v>311536</v>
      </c>
      <c r="I38" s="87">
        <f t="shared" si="51"/>
        <v>0</v>
      </c>
      <c r="J38" s="87">
        <f t="shared" ref="J38" si="52">SUM(J36:J37)</f>
        <v>0</v>
      </c>
      <c r="K38" s="87">
        <f t="shared" si="51"/>
        <v>4979</v>
      </c>
      <c r="L38" s="87">
        <f t="shared" si="51"/>
        <v>0</v>
      </c>
      <c r="M38" s="87">
        <f t="shared" ref="M38" si="53">SUM(M36:M37)</f>
        <v>0</v>
      </c>
      <c r="N38" s="87">
        <f t="shared" si="51"/>
        <v>0</v>
      </c>
      <c r="O38" s="87">
        <f t="shared" si="51"/>
        <v>0</v>
      </c>
      <c r="P38" s="87">
        <f t="shared" ref="P38" si="54">SUM(P36:P37)</f>
        <v>0</v>
      </c>
      <c r="Q38" s="87">
        <f t="shared" ref="Q38:R38" si="55">SUM(Q36:Q37)</f>
        <v>0</v>
      </c>
      <c r="R38" s="87">
        <f t="shared" si="55"/>
        <v>0</v>
      </c>
      <c r="S38" s="87">
        <f t="shared" si="51"/>
        <v>0</v>
      </c>
      <c r="T38" s="87">
        <f t="shared" si="51"/>
        <v>0</v>
      </c>
      <c r="U38" s="87">
        <f t="shared" si="51"/>
        <v>7736</v>
      </c>
      <c r="V38" s="87">
        <f t="shared" si="51"/>
        <v>13418</v>
      </c>
      <c r="W38" s="87">
        <f t="shared" si="51"/>
        <v>0</v>
      </c>
      <c r="X38" s="87">
        <f t="shared" si="51"/>
        <v>171511</v>
      </c>
      <c r="Y38" s="87">
        <f t="shared" si="51"/>
        <v>0</v>
      </c>
      <c r="Z38" s="87">
        <f t="shared" ref="Z38:AA38" si="56">SUM(Z36:Z37)</f>
        <v>0</v>
      </c>
      <c r="AA38" s="87">
        <f t="shared" si="56"/>
        <v>0</v>
      </c>
      <c r="AB38" s="87">
        <f t="shared" ref="AB38" si="57">SUM(AB36:AB37)</f>
        <v>5220</v>
      </c>
      <c r="AC38" s="87">
        <f t="shared" si="51"/>
        <v>8370</v>
      </c>
      <c r="AD38" s="87">
        <f t="shared" si="51"/>
        <v>0</v>
      </c>
      <c r="AE38" s="87">
        <f t="shared" si="51"/>
        <v>0</v>
      </c>
      <c r="AF38" s="87">
        <f t="shared" ref="AF38:AG38" si="58">SUM(AF36:AF37)</f>
        <v>0</v>
      </c>
      <c r="AG38" s="87">
        <f t="shared" si="58"/>
        <v>0</v>
      </c>
      <c r="AH38" s="87">
        <f t="shared" si="51"/>
        <v>0</v>
      </c>
      <c r="AI38" s="87">
        <f t="shared" si="51"/>
        <v>0</v>
      </c>
      <c r="AJ38" s="87">
        <f t="shared" si="51"/>
        <v>0</v>
      </c>
      <c r="AK38" s="87">
        <f t="shared" ref="AK38" si="59">SUM(AK36:AK37)</f>
        <v>0</v>
      </c>
      <c r="AL38" s="195">
        <f t="shared" si="51"/>
        <v>522770</v>
      </c>
    </row>
    <row r="39" spans="1:38" s="29" customFormat="1" ht="16.5" x14ac:dyDescent="0.2">
      <c r="A39" s="166" t="s">
        <v>77</v>
      </c>
      <c r="B39" s="107" t="s">
        <v>236</v>
      </c>
      <c r="C39" s="264">
        <v>11550000</v>
      </c>
      <c r="D39" s="265">
        <v>11798047</v>
      </c>
      <c r="E39" s="266">
        <f t="shared" ref="E39:E44" si="60">AL39</f>
        <v>4904233</v>
      </c>
      <c r="F39" s="167">
        <f t="shared" si="0"/>
        <v>0.41568176495652204</v>
      </c>
      <c r="G39" s="1"/>
      <c r="H39" s="192"/>
      <c r="I39" s="85">
        <v>10344</v>
      </c>
      <c r="J39" s="85"/>
      <c r="K39" s="85">
        <v>731858</v>
      </c>
      <c r="L39" s="85"/>
      <c r="M39" s="85"/>
      <c r="N39" s="85"/>
      <c r="O39" s="85"/>
      <c r="P39" s="85"/>
      <c r="Q39" s="85"/>
      <c r="R39" s="85">
        <v>39958</v>
      </c>
      <c r="S39" s="85"/>
      <c r="T39" s="85">
        <v>2965120</v>
      </c>
      <c r="U39" s="85"/>
      <c r="V39" s="85">
        <v>39706</v>
      </c>
      <c r="W39" s="85">
        <v>177596</v>
      </c>
      <c r="X39" s="85"/>
      <c r="Y39" s="85"/>
      <c r="Z39" s="85"/>
      <c r="AA39" s="85">
        <v>276522</v>
      </c>
      <c r="AB39" s="85"/>
      <c r="AC39" s="85">
        <v>663129</v>
      </c>
      <c r="AD39" s="85"/>
      <c r="AE39" s="85"/>
      <c r="AF39" s="85"/>
      <c r="AG39" s="85"/>
      <c r="AH39" s="85"/>
      <c r="AI39" s="85"/>
      <c r="AJ39" s="85"/>
      <c r="AK39" s="85"/>
      <c r="AL39" s="193">
        <f t="shared" ref="AL39:AL45" si="61">SUM(H39:AK39)</f>
        <v>4904233</v>
      </c>
    </row>
    <row r="40" spans="1:38" s="29" customFormat="1" ht="16.5" x14ac:dyDescent="0.2">
      <c r="A40" s="166" t="s">
        <v>286</v>
      </c>
      <c r="B40" s="107" t="s">
        <v>86</v>
      </c>
      <c r="C40" s="264">
        <v>4500000</v>
      </c>
      <c r="D40" s="265">
        <v>4500000</v>
      </c>
      <c r="E40" s="266">
        <f t="shared" si="60"/>
        <v>1701737</v>
      </c>
      <c r="F40" s="167">
        <f t="shared" si="0"/>
        <v>0.37816377777777777</v>
      </c>
      <c r="G40" s="1"/>
      <c r="H40" s="192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>
        <v>1701737</v>
      </c>
      <c r="AF40" s="85"/>
      <c r="AG40" s="85"/>
      <c r="AH40" s="85"/>
      <c r="AI40" s="85"/>
      <c r="AJ40" s="85"/>
      <c r="AK40" s="85"/>
      <c r="AL40" s="193">
        <f t="shared" si="61"/>
        <v>1701737</v>
      </c>
    </row>
    <row r="41" spans="1:38" s="29" customFormat="1" ht="16.5" x14ac:dyDescent="0.2">
      <c r="A41" s="166" t="s">
        <v>78</v>
      </c>
      <c r="B41" s="107" t="s">
        <v>246</v>
      </c>
      <c r="C41" s="264">
        <v>3000000</v>
      </c>
      <c r="D41" s="265">
        <v>3011481</v>
      </c>
      <c r="E41" s="266">
        <f t="shared" si="60"/>
        <v>1504210</v>
      </c>
      <c r="F41" s="167">
        <f t="shared" si="0"/>
        <v>0.49949177829778768</v>
      </c>
      <c r="G41" s="1"/>
      <c r="H41" s="192"/>
      <c r="I41" s="85"/>
      <c r="J41" s="85"/>
      <c r="K41" s="85">
        <v>746364</v>
      </c>
      <c r="L41" s="85"/>
      <c r="M41" s="85"/>
      <c r="N41" s="85"/>
      <c r="O41" s="85"/>
      <c r="P41" s="85">
        <v>11481</v>
      </c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>
        <v>746365</v>
      </c>
      <c r="AD41" s="85"/>
      <c r="AE41" s="85"/>
      <c r="AF41" s="85"/>
      <c r="AG41" s="85"/>
      <c r="AH41" s="85"/>
      <c r="AI41" s="85"/>
      <c r="AJ41" s="85"/>
      <c r="AK41" s="85"/>
      <c r="AL41" s="193">
        <f t="shared" si="61"/>
        <v>1504210</v>
      </c>
    </row>
    <row r="42" spans="1:38" s="29" customFormat="1" ht="16.5" x14ac:dyDescent="0.2">
      <c r="A42" s="166" t="s">
        <v>80</v>
      </c>
      <c r="B42" s="107" t="s">
        <v>81</v>
      </c>
      <c r="C42" s="264">
        <v>1350000</v>
      </c>
      <c r="D42" s="265">
        <v>1395000</v>
      </c>
      <c r="E42" s="266">
        <f t="shared" si="60"/>
        <v>207748</v>
      </c>
      <c r="F42" s="167">
        <f t="shared" si="0"/>
        <v>0.14892329749103941</v>
      </c>
      <c r="G42" s="1"/>
      <c r="H42" s="192">
        <v>32250</v>
      </c>
      <c r="I42" s="85"/>
      <c r="J42" s="85"/>
      <c r="K42" s="85">
        <v>47600</v>
      </c>
      <c r="L42" s="85"/>
      <c r="M42" s="85"/>
      <c r="N42" s="85"/>
      <c r="O42" s="85"/>
      <c r="P42" s="85"/>
      <c r="Q42" s="85"/>
      <c r="R42" s="85"/>
      <c r="S42" s="85"/>
      <c r="T42" s="85"/>
      <c r="U42" s="85">
        <v>98800</v>
      </c>
      <c r="V42" s="85"/>
      <c r="W42" s="85"/>
      <c r="X42" s="85"/>
      <c r="Y42" s="85"/>
      <c r="Z42" s="85"/>
      <c r="AA42" s="85">
        <v>16598</v>
      </c>
      <c r="AB42" s="85"/>
      <c r="AC42" s="85">
        <v>12500</v>
      </c>
      <c r="AD42" s="85"/>
      <c r="AE42" s="85"/>
      <c r="AF42" s="85"/>
      <c r="AG42" s="85"/>
      <c r="AH42" s="85"/>
      <c r="AI42" s="85"/>
      <c r="AJ42" s="85"/>
      <c r="AK42" s="85"/>
      <c r="AL42" s="193">
        <f t="shared" si="61"/>
        <v>207748</v>
      </c>
    </row>
    <row r="43" spans="1:38" s="29" customFormat="1" ht="16.5" x14ac:dyDescent="0.2">
      <c r="A43" s="166" t="s">
        <v>82</v>
      </c>
      <c r="B43" s="107" t="s">
        <v>83</v>
      </c>
      <c r="C43" s="264">
        <v>0</v>
      </c>
      <c r="D43" s="265">
        <v>100000</v>
      </c>
      <c r="E43" s="266">
        <f t="shared" si="60"/>
        <v>57457</v>
      </c>
      <c r="F43" s="167">
        <f t="shared" si="0"/>
        <v>0.57457000000000003</v>
      </c>
      <c r="G43" s="1"/>
      <c r="H43" s="192"/>
      <c r="I43" s="85"/>
      <c r="J43" s="85"/>
      <c r="K43" s="85">
        <v>57457</v>
      </c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193">
        <f t="shared" si="61"/>
        <v>57457</v>
      </c>
    </row>
    <row r="44" spans="1:38" s="29" customFormat="1" ht="16.5" x14ac:dyDescent="0.2">
      <c r="A44" s="166" t="s">
        <v>84</v>
      </c>
      <c r="B44" s="107" t="s">
        <v>346</v>
      </c>
      <c r="C44" s="264">
        <v>3123200</v>
      </c>
      <c r="D44" s="265">
        <v>3705098</v>
      </c>
      <c r="E44" s="266">
        <f t="shared" si="60"/>
        <v>1886369</v>
      </c>
      <c r="F44" s="167">
        <f t="shared" si="0"/>
        <v>0.50912796368679047</v>
      </c>
      <c r="G44" s="1"/>
      <c r="H44" s="192">
        <v>669471</v>
      </c>
      <c r="I44" s="85"/>
      <c r="J44" s="85">
        <v>1159998</v>
      </c>
      <c r="K44" s="85"/>
      <c r="L44" s="85"/>
      <c r="M44" s="85"/>
      <c r="N44" s="85"/>
      <c r="O44" s="85">
        <v>1900</v>
      </c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>
        <v>55000</v>
      </c>
      <c r="AD44" s="85"/>
      <c r="AE44" s="85"/>
      <c r="AF44" s="85"/>
      <c r="AG44" s="85"/>
      <c r="AH44" s="85"/>
      <c r="AI44" s="85"/>
      <c r="AJ44" s="85"/>
      <c r="AK44" s="85"/>
      <c r="AL44" s="193">
        <f t="shared" si="61"/>
        <v>1886369</v>
      </c>
    </row>
    <row r="45" spans="1:38" s="46" customFormat="1" ht="16.5" x14ac:dyDescent="0.2">
      <c r="A45" s="172" t="s">
        <v>85</v>
      </c>
      <c r="B45" s="111" t="s">
        <v>345</v>
      </c>
      <c r="C45" s="273">
        <v>4905470</v>
      </c>
      <c r="D45" s="274">
        <v>5313297</v>
      </c>
      <c r="E45" s="275">
        <f>AL45</f>
        <v>2105888</v>
      </c>
      <c r="F45" s="173">
        <f t="shared" si="0"/>
        <v>0.39634298628516346</v>
      </c>
      <c r="G45" s="2"/>
      <c r="H45" s="198">
        <v>689952</v>
      </c>
      <c r="I45" s="91">
        <v>249800</v>
      </c>
      <c r="J45" s="91"/>
      <c r="K45" s="91">
        <v>327502</v>
      </c>
      <c r="L45" s="91"/>
      <c r="M45" s="91"/>
      <c r="N45" s="91"/>
      <c r="O45" s="91"/>
      <c r="P45" s="91"/>
      <c r="Q45" s="91"/>
      <c r="R45" s="91"/>
      <c r="S45" s="91"/>
      <c r="T45" s="91"/>
      <c r="U45" s="91">
        <v>197684</v>
      </c>
      <c r="V45" s="91">
        <v>118848</v>
      </c>
      <c r="W45" s="91">
        <v>8000</v>
      </c>
      <c r="X45" s="91">
        <v>20710</v>
      </c>
      <c r="Y45" s="91"/>
      <c r="Z45" s="91"/>
      <c r="AA45" s="91">
        <v>17680</v>
      </c>
      <c r="AB45" s="91"/>
      <c r="AC45" s="91">
        <v>271832</v>
      </c>
      <c r="AD45" s="91"/>
      <c r="AE45" s="91"/>
      <c r="AF45" s="91"/>
      <c r="AG45" s="91">
        <v>203880</v>
      </c>
      <c r="AH45" s="91"/>
      <c r="AI45" s="91"/>
      <c r="AJ45" s="90"/>
      <c r="AK45" s="90"/>
      <c r="AL45" s="199">
        <f t="shared" si="61"/>
        <v>2105888</v>
      </c>
    </row>
    <row r="46" spans="1:38" s="44" customFormat="1" ht="18" x14ac:dyDescent="0.2">
      <c r="A46" s="168" t="s">
        <v>290</v>
      </c>
      <c r="B46" s="108" t="s">
        <v>287</v>
      </c>
      <c r="C46" s="267">
        <f t="shared" ref="C46" si="62">SUM(C39:C45)</f>
        <v>28428670</v>
      </c>
      <c r="D46" s="268">
        <f t="shared" ref="D46:E46" si="63">SUM(D39:D45)</f>
        <v>29822923</v>
      </c>
      <c r="E46" s="269">
        <f t="shared" si="63"/>
        <v>12367642</v>
      </c>
      <c r="F46" s="169">
        <f t="shared" si="0"/>
        <v>0.41470254273868462</v>
      </c>
      <c r="G46" s="30"/>
      <c r="H46" s="194">
        <f t="shared" ref="H46:AL46" si="64">SUM(H39:H45)</f>
        <v>1391673</v>
      </c>
      <c r="I46" s="87">
        <f t="shared" si="64"/>
        <v>260144</v>
      </c>
      <c r="J46" s="87">
        <f t="shared" ref="J46" si="65">SUM(J39:J45)</f>
        <v>1159998</v>
      </c>
      <c r="K46" s="87">
        <f t="shared" si="64"/>
        <v>1910781</v>
      </c>
      <c r="L46" s="87">
        <f t="shared" si="64"/>
        <v>0</v>
      </c>
      <c r="M46" s="87">
        <f t="shared" ref="M46" si="66">SUM(M39:M45)</f>
        <v>0</v>
      </c>
      <c r="N46" s="87">
        <f t="shared" si="64"/>
        <v>0</v>
      </c>
      <c r="O46" s="87">
        <f t="shared" si="64"/>
        <v>1900</v>
      </c>
      <c r="P46" s="87">
        <f t="shared" ref="P46" si="67">SUM(P39:P45)</f>
        <v>11481</v>
      </c>
      <c r="Q46" s="87">
        <f t="shared" ref="Q46:R46" si="68">SUM(Q39:Q45)</f>
        <v>0</v>
      </c>
      <c r="R46" s="87">
        <f t="shared" si="68"/>
        <v>39958</v>
      </c>
      <c r="S46" s="87">
        <f t="shared" si="64"/>
        <v>0</v>
      </c>
      <c r="T46" s="87">
        <f t="shared" si="64"/>
        <v>2965120</v>
      </c>
      <c r="U46" s="87">
        <f t="shared" si="64"/>
        <v>296484</v>
      </c>
      <c r="V46" s="87">
        <f t="shared" si="64"/>
        <v>158554</v>
      </c>
      <c r="W46" s="87">
        <f t="shared" si="64"/>
        <v>185596</v>
      </c>
      <c r="X46" s="87">
        <f t="shared" si="64"/>
        <v>20710</v>
      </c>
      <c r="Y46" s="87">
        <f t="shared" si="64"/>
        <v>0</v>
      </c>
      <c r="Z46" s="87">
        <f t="shared" ref="Z46:AA46" si="69">SUM(Z39:Z45)</f>
        <v>0</v>
      </c>
      <c r="AA46" s="87">
        <f t="shared" si="69"/>
        <v>310800</v>
      </c>
      <c r="AB46" s="87">
        <f t="shared" ref="AB46" si="70">SUM(AB39:AB45)</f>
        <v>0</v>
      </c>
      <c r="AC46" s="87">
        <f t="shared" si="64"/>
        <v>1748826</v>
      </c>
      <c r="AD46" s="87">
        <f t="shared" si="64"/>
        <v>0</v>
      </c>
      <c r="AE46" s="87">
        <f t="shared" si="64"/>
        <v>1701737</v>
      </c>
      <c r="AF46" s="87">
        <f t="shared" ref="AF46:AG46" si="71">SUM(AF39:AF45)</f>
        <v>0</v>
      </c>
      <c r="AG46" s="87">
        <f t="shared" si="71"/>
        <v>203880</v>
      </c>
      <c r="AH46" s="87">
        <f t="shared" si="64"/>
        <v>0</v>
      </c>
      <c r="AI46" s="87">
        <f t="shared" si="64"/>
        <v>0</v>
      </c>
      <c r="AJ46" s="86">
        <f t="shared" si="64"/>
        <v>0</v>
      </c>
      <c r="AK46" s="86">
        <f t="shared" ref="AK46" si="72">SUM(AK39:AK45)</f>
        <v>0</v>
      </c>
      <c r="AL46" s="195">
        <f t="shared" si="64"/>
        <v>12367642</v>
      </c>
    </row>
    <row r="47" spans="1:38" s="29" customFormat="1" ht="16.5" x14ac:dyDescent="0.2">
      <c r="A47" s="166" t="s">
        <v>87</v>
      </c>
      <c r="B47" s="107" t="s">
        <v>89</v>
      </c>
      <c r="C47" s="264">
        <v>0</v>
      </c>
      <c r="D47" s="265">
        <v>369222</v>
      </c>
      <c r="E47" s="266">
        <f t="shared" ref="E47:E48" si="73">AL47</f>
        <v>99111</v>
      </c>
      <c r="F47" s="167">
        <f t="shared" si="0"/>
        <v>0.26843200026000619</v>
      </c>
      <c r="G47" s="1"/>
      <c r="H47" s="192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>
        <v>21222</v>
      </c>
      <c r="V47" s="85">
        <v>19987</v>
      </c>
      <c r="W47" s="85"/>
      <c r="X47" s="85">
        <v>57902</v>
      </c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4"/>
      <c r="AK47" s="84"/>
      <c r="AL47" s="193">
        <f>SUM(H47:AK47)</f>
        <v>99111</v>
      </c>
    </row>
    <row r="48" spans="1:38" s="29" customFormat="1" ht="16.5" x14ac:dyDescent="0.2">
      <c r="A48" s="166" t="s">
        <v>88</v>
      </c>
      <c r="B48" s="107" t="s">
        <v>90</v>
      </c>
      <c r="C48" s="264">
        <v>0</v>
      </c>
      <c r="D48" s="265">
        <v>34780</v>
      </c>
      <c r="E48" s="266">
        <f t="shared" si="73"/>
        <v>34780</v>
      </c>
      <c r="F48" s="167">
        <f t="shared" si="0"/>
        <v>1</v>
      </c>
      <c r="G48" s="1"/>
      <c r="H48" s="192">
        <v>25000</v>
      </c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>
        <v>9780</v>
      </c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4"/>
      <c r="AK48" s="84"/>
      <c r="AL48" s="193">
        <f>SUM(H48:AK48)</f>
        <v>34780</v>
      </c>
    </row>
    <row r="49" spans="1:39" s="44" customFormat="1" ht="18" x14ac:dyDescent="0.2">
      <c r="A49" s="168" t="s">
        <v>91</v>
      </c>
      <c r="B49" s="108" t="s">
        <v>288</v>
      </c>
      <c r="C49" s="267">
        <f t="shared" ref="C49" si="74">SUM(C47:C48)</f>
        <v>0</v>
      </c>
      <c r="D49" s="268">
        <f t="shared" ref="D49:E49" si="75">SUM(D47:D48)</f>
        <v>404002</v>
      </c>
      <c r="E49" s="269">
        <f t="shared" si="75"/>
        <v>133891</v>
      </c>
      <c r="F49" s="169">
        <f t="shared" si="0"/>
        <v>0.33141172568452631</v>
      </c>
      <c r="G49" s="30"/>
      <c r="H49" s="194">
        <f t="shared" ref="H49:AL49" si="76">SUM(H47:H48)</f>
        <v>25000</v>
      </c>
      <c r="I49" s="87">
        <f t="shared" si="76"/>
        <v>0</v>
      </c>
      <c r="J49" s="87">
        <f t="shared" ref="J49" si="77">SUM(J47:J48)</f>
        <v>0</v>
      </c>
      <c r="K49" s="87">
        <f t="shared" si="76"/>
        <v>0</v>
      </c>
      <c r="L49" s="87">
        <f t="shared" si="76"/>
        <v>0</v>
      </c>
      <c r="M49" s="87">
        <f t="shared" ref="M49" si="78">SUM(M47:M48)</f>
        <v>0</v>
      </c>
      <c r="N49" s="87">
        <f t="shared" si="76"/>
        <v>0</v>
      </c>
      <c r="O49" s="87">
        <f t="shared" si="76"/>
        <v>0</v>
      </c>
      <c r="P49" s="87">
        <f t="shared" ref="P49" si="79">SUM(P47:P48)</f>
        <v>0</v>
      </c>
      <c r="Q49" s="87">
        <f t="shared" ref="Q49:R49" si="80">SUM(Q47:Q48)</f>
        <v>0</v>
      </c>
      <c r="R49" s="87">
        <f t="shared" si="80"/>
        <v>0</v>
      </c>
      <c r="S49" s="87">
        <f t="shared" si="76"/>
        <v>9780</v>
      </c>
      <c r="T49" s="87">
        <f t="shared" si="76"/>
        <v>0</v>
      </c>
      <c r="U49" s="87">
        <f t="shared" si="76"/>
        <v>21222</v>
      </c>
      <c r="V49" s="87">
        <f t="shared" si="76"/>
        <v>19987</v>
      </c>
      <c r="W49" s="87">
        <f t="shared" si="76"/>
        <v>0</v>
      </c>
      <c r="X49" s="87">
        <f t="shared" si="76"/>
        <v>57902</v>
      </c>
      <c r="Y49" s="87">
        <f t="shared" si="76"/>
        <v>0</v>
      </c>
      <c r="Z49" s="87">
        <f t="shared" ref="Z49:AA49" si="81">SUM(Z47:Z48)</f>
        <v>0</v>
      </c>
      <c r="AA49" s="87">
        <f t="shared" si="81"/>
        <v>0</v>
      </c>
      <c r="AB49" s="87">
        <f t="shared" ref="AB49" si="82">SUM(AB47:AB48)</f>
        <v>0</v>
      </c>
      <c r="AC49" s="87">
        <f t="shared" si="76"/>
        <v>0</v>
      </c>
      <c r="AD49" s="87">
        <f t="shared" si="76"/>
        <v>0</v>
      </c>
      <c r="AE49" s="87">
        <f t="shared" si="76"/>
        <v>0</v>
      </c>
      <c r="AF49" s="87">
        <f t="shared" ref="AF49:AG49" si="83">SUM(AF47:AF48)</f>
        <v>0</v>
      </c>
      <c r="AG49" s="87">
        <f t="shared" si="83"/>
        <v>0</v>
      </c>
      <c r="AH49" s="87">
        <f t="shared" si="76"/>
        <v>0</v>
      </c>
      <c r="AI49" s="87">
        <f t="shared" si="76"/>
        <v>0</v>
      </c>
      <c r="AJ49" s="86">
        <f t="shared" si="76"/>
        <v>0</v>
      </c>
      <c r="AK49" s="86">
        <f t="shared" ref="AK49" si="84">SUM(AK47:AK48)</f>
        <v>0</v>
      </c>
      <c r="AL49" s="195">
        <f t="shared" si="76"/>
        <v>133891</v>
      </c>
    </row>
    <row r="50" spans="1:39" s="29" customFormat="1" ht="16.5" x14ac:dyDescent="0.2">
      <c r="A50" s="166" t="s">
        <v>92</v>
      </c>
      <c r="B50" s="107" t="s">
        <v>96</v>
      </c>
      <c r="C50" s="264">
        <v>6511258</v>
      </c>
      <c r="D50" s="265">
        <v>7031437</v>
      </c>
      <c r="E50" s="266">
        <f t="shared" ref="E50:E53" si="85">AL50</f>
        <v>3032567</v>
      </c>
      <c r="F50" s="167">
        <f t="shared" si="0"/>
        <v>0.43128694746180618</v>
      </c>
      <c r="G50" s="1"/>
      <c r="H50" s="192">
        <v>252622</v>
      </c>
      <c r="I50" s="85">
        <v>146893</v>
      </c>
      <c r="J50" s="85"/>
      <c r="K50" s="85">
        <v>509138</v>
      </c>
      <c r="L50" s="85"/>
      <c r="M50" s="85"/>
      <c r="N50" s="85"/>
      <c r="O50" s="85"/>
      <c r="P50" s="85"/>
      <c r="Q50" s="85"/>
      <c r="R50" s="85">
        <v>10715</v>
      </c>
      <c r="S50" s="85"/>
      <c r="T50" s="85">
        <v>773891</v>
      </c>
      <c r="U50" s="85">
        <v>157459</v>
      </c>
      <c r="V50" s="85">
        <v>72054</v>
      </c>
      <c r="W50" s="85">
        <v>32214</v>
      </c>
      <c r="X50" s="85">
        <v>54619</v>
      </c>
      <c r="Y50" s="85"/>
      <c r="Z50" s="85">
        <v>24054</v>
      </c>
      <c r="AA50" s="85">
        <v>85616</v>
      </c>
      <c r="AB50" s="85"/>
      <c r="AC50" s="85">
        <v>440230</v>
      </c>
      <c r="AD50" s="85"/>
      <c r="AE50" s="85">
        <v>459469</v>
      </c>
      <c r="AF50" s="85"/>
      <c r="AG50" s="85">
        <v>13593</v>
      </c>
      <c r="AH50" s="85"/>
      <c r="AI50" s="85"/>
      <c r="AJ50" s="84"/>
      <c r="AK50" s="84"/>
      <c r="AL50" s="193">
        <f>SUM(H50:AK50)</f>
        <v>3032567</v>
      </c>
    </row>
    <row r="51" spans="1:39" s="29" customFormat="1" ht="16.5" x14ac:dyDescent="0.2">
      <c r="A51" s="166" t="s">
        <v>93</v>
      </c>
      <c r="B51" s="107" t="s">
        <v>97</v>
      </c>
      <c r="C51" s="264"/>
      <c r="D51" s="265"/>
      <c r="E51" s="266">
        <f t="shared" si="85"/>
        <v>0</v>
      </c>
      <c r="F51" s="167" t="str">
        <f t="shared" si="0"/>
        <v/>
      </c>
      <c r="G51" s="1"/>
      <c r="H51" s="192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4"/>
      <c r="AK51" s="84"/>
      <c r="AL51" s="193">
        <f>SUM(H51:AK51)</f>
        <v>0</v>
      </c>
    </row>
    <row r="52" spans="1:39" s="29" customFormat="1" ht="16.5" x14ac:dyDescent="0.2">
      <c r="A52" s="166" t="s">
        <v>94</v>
      </c>
      <c r="B52" s="107" t="s">
        <v>98</v>
      </c>
      <c r="C52" s="264">
        <v>0</v>
      </c>
      <c r="D52" s="265">
        <v>30</v>
      </c>
      <c r="E52" s="266">
        <f t="shared" si="85"/>
        <v>30</v>
      </c>
      <c r="F52" s="167">
        <f t="shared" si="0"/>
        <v>1</v>
      </c>
      <c r="G52" s="1"/>
      <c r="H52" s="192"/>
      <c r="I52" s="85"/>
      <c r="J52" s="85"/>
      <c r="K52" s="85"/>
      <c r="L52" s="85"/>
      <c r="M52" s="85"/>
      <c r="N52" s="85"/>
      <c r="O52" s="85">
        <v>30</v>
      </c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4"/>
      <c r="AK52" s="84"/>
      <c r="AL52" s="193">
        <f>SUM(H52:AK52)</f>
        <v>30</v>
      </c>
    </row>
    <row r="53" spans="1:39" s="29" customFormat="1" ht="16.5" x14ac:dyDescent="0.2">
      <c r="A53" s="166" t="s">
        <v>95</v>
      </c>
      <c r="B53" s="107" t="s">
        <v>99</v>
      </c>
      <c r="C53" s="264">
        <v>1181102</v>
      </c>
      <c r="D53" s="265">
        <v>1448670</v>
      </c>
      <c r="E53" s="266">
        <f t="shared" si="85"/>
        <v>386613</v>
      </c>
      <c r="F53" s="167">
        <f t="shared" si="0"/>
        <v>0.26687444345503114</v>
      </c>
      <c r="G53" s="1"/>
      <c r="H53" s="192">
        <v>100023</v>
      </c>
      <c r="I53" s="85"/>
      <c r="J53" s="85">
        <v>49000</v>
      </c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>
        <v>5457</v>
      </c>
      <c r="V53" s="85">
        <v>28633</v>
      </c>
      <c r="W53" s="85"/>
      <c r="X53" s="85"/>
      <c r="Y53" s="85"/>
      <c r="Z53" s="85"/>
      <c r="AA53" s="85"/>
      <c r="AB53" s="85"/>
      <c r="AC53" s="85">
        <v>60000</v>
      </c>
      <c r="AD53" s="85"/>
      <c r="AE53" s="85"/>
      <c r="AF53" s="85"/>
      <c r="AG53" s="85">
        <v>143500</v>
      </c>
      <c r="AH53" s="85"/>
      <c r="AI53" s="85"/>
      <c r="AJ53" s="84"/>
      <c r="AK53" s="84"/>
      <c r="AL53" s="193">
        <f>SUM(H53:AK53)</f>
        <v>386613</v>
      </c>
    </row>
    <row r="54" spans="1:39" s="44" customFormat="1" ht="18" x14ac:dyDescent="0.2">
      <c r="A54" s="168" t="s">
        <v>100</v>
      </c>
      <c r="B54" s="108" t="s">
        <v>289</v>
      </c>
      <c r="C54" s="267">
        <f>SUM(C50:C53)</f>
        <v>7692360</v>
      </c>
      <c r="D54" s="268">
        <f>SUM(D50:D53)</f>
        <v>8480137</v>
      </c>
      <c r="E54" s="269">
        <f>SUM(E50:E53)</f>
        <v>3419210</v>
      </c>
      <c r="F54" s="169">
        <f t="shared" si="0"/>
        <v>0.40320221241708715</v>
      </c>
      <c r="G54" s="30"/>
      <c r="H54" s="194">
        <f t="shared" ref="H54:AL54" si="86">SUM(H50:H53)</f>
        <v>352645</v>
      </c>
      <c r="I54" s="87">
        <f t="shared" si="86"/>
        <v>146893</v>
      </c>
      <c r="J54" s="87">
        <f t="shared" si="86"/>
        <v>49000</v>
      </c>
      <c r="K54" s="87">
        <f t="shared" si="86"/>
        <v>509138</v>
      </c>
      <c r="L54" s="87">
        <f t="shared" si="86"/>
        <v>0</v>
      </c>
      <c r="M54" s="87">
        <f t="shared" si="86"/>
        <v>0</v>
      </c>
      <c r="N54" s="87">
        <f t="shared" si="86"/>
        <v>0</v>
      </c>
      <c r="O54" s="87">
        <f t="shared" si="86"/>
        <v>30</v>
      </c>
      <c r="P54" s="87">
        <f t="shared" si="86"/>
        <v>0</v>
      </c>
      <c r="Q54" s="87">
        <f t="shared" si="86"/>
        <v>0</v>
      </c>
      <c r="R54" s="87">
        <f t="shared" si="86"/>
        <v>10715</v>
      </c>
      <c r="S54" s="87">
        <f t="shared" si="86"/>
        <v>0</v>
      </c>
      <c r="T54" s="87">
        <f t="shared" si="86"/>
        <v>773891</v>
      </c>
      <c r="U54" s="87">
        <f t="shared" si="86"/>
        <v>162916</v>
      </c>
      <c r="V54" s="87">
        <f t="shared" si="86"/>
        <v>100687</v>
      </c>
      <c r="W54" s="87">
        <f t="shared" si="86"/>
        <v>32214</v>
      </c>
      <c r="X54" s="87">
        <f t="shared" si="86"/>
        <v>54619</v>
      </c>
      <c r="Y54" s="87">
        <f t="shared" si="86"/>
        <v>0</v>
      </c>
      <c r="Z54" s="87">
        <f t="shared" si="86"/>
        <v>24054</v>
      </c>
      <c r="AA54" s="87">
        <f t="shared" si="86"/>
        <v>85616</v>
      </c>
      <c r="AB54" s="87">
        <f t="shared" si="86"/>
        <v>0</v>
      </c>
      <c r="AC54" s="87">
        <f t="shared" si="86"/>
        <v>500230</v>
      </c>
      <c r="AD54" s="87">
        <f t="shared" si="86"/>
        <v>0</v>
      </c>
      <c r="AE54" s="87">
        <f t="shared" si="86"/>
        <v>459469</v>
      </c>
      <c r="AF54" s="87">
        <f t="shared" si="86"/>
        <v>0</v>
      </c>
      <c r="AG54" s="87">
        <f t="shared" si="86"/>
        <v>157093</v>
      </c>
      <c r="AH54" s="87">
        <f t="shared" si="86"/>
        <v>0</v>
      </c>
      <c r="AI54" s="87">
        <f t="shared" si="86"/>
        <v>0</v>
      </c>
      <c r="AJ54" s="86">
        <f t="shared" si="86"/>
        <v>0</v>
      </c>
      <c r="AK54" s="86">
        <f t="shared" si="86"/>
        <v>0</v>
      </c>
      <c r="AL54" s="195">
        <f t="shared" si="86"/>
        <v>3419210</v>
      </c>
    </row>
    <row r="55" spans="1:39" s="45" customFormat="1" ht="18.75" x14ac:dyDescent="0.2">
      <c r="A55" s="170" t="s">
        <v>101</v>
      </c>
      <c r="B55" s="109" t="s">
        <v>102</v>
      </c>
      <c r="C55" s="270">
        <f>C35+C38+C46+C49+C54</f>
        <v>37861030</v>
      </c>
      <c r="D55" s="271">
        <f>D35+D38+D46+D49+D54</f>
        <v>41991500</v>
      </c>
      <c r="E55" s="272">
        <f>E35+E38+E46+E49+E54</f>
        <v>17986074</v>
      </c>
      <c r="F55" s="171">
        <f t="shared" si="0"/>
        <v>0.42832654227641309</v>
      </c>
      <c r="G55" s="31"/>
      <c r="H55" s="196">
        <f t="shared" ref="H55:AL55" si="87">H35+H38+H46+H49+H54</f>
        <v>2212297</v>
      </c>
      <c r="I55" s="89">
        <f t="shared" si="87"/>
        <v>691173</v>
      </c>
      <c r="J55" s="89">
        <f t="shared" si="87"/>
        <v>1208998</v>
      </c>
      <c r="K55" s="89">
        <f t="shared" si="87"/>
        <v>2575344</v>
      </c>
      <c r="L55" s="89">
        <f t="shared" si="87"/>
        <v>0</v>
      </c>
      <c r="M55" s="89">
        <f t="shared" si="87"/>
        <v>0</v>
      </c>
      <c r="N55" s="89">
        <f t="shared" si="87"/>
        <v>0</v>
      </c>
      <c r="O55" s="89">
        <f t="shared" si="87"/>
        <v>1930</v>
      </c>
      <c r="P55" s="89">
        <f t="shared" si="87"/>
        <v>28481</v>
      </c>
      <c r="Q55" s="89">
        <f t="shared" si="87"/>
        <v>0</v>
      </c>
      <c r="R55" s="89">
        <f t="shared" si="87"/>
        <v>50673</v>
      </c>
      <c r="S55" s="89">
        <f t="shared" si="87"/>
        <v>9780</v>
      </c>
      <c r="T55" s="89">
        <f t="shared" si="87"/>
        <v>3739011</v>
      </c>
      <c r="U55" s="89">
        <f t="shared" si="87"/>
        <v>861711</v>
      </c>
      <c r="V55" s="89">
        <f t="shared" si="87"/>
        <v>390108</v>
      </c>
      <c r="W55" s="89">
        <f t="shared" si="87"/>
        <v>337120</v>
      </c>
      <c r="X55" s="89">
        <f t="shared" si="87"/>
        <v>329449</v>
      </c>
      <c r="Y55" s="89">
        <f t="shared" si="87"/>
        <v>0</v>
      </c>
      <c r="Z55" s="89">
        <f t="shared" si="87"/>
        <v>255733</v>
      </c>
      <c r="AA55" s="89">
        <f t="shared" si="87"/>
        <v>429806</v>
      </c>
      <c r="AB55" s="89">
        <f t="shared" si="87"/>
        <v>5220</v>
      </c>
      <c r="AC55" s="89">
        <f t="shared" si="87"/>
        <v>2286718</v>
      </c>
      <c r="AD55" s="89">
        <f t="shared" si="87"/>
        <v>0</v>
      </c>
      <c r="AE55" s="89">
        <f t="shared" si="87"/>
        <v>2161206</v>
      </c>
      <c r="AF55" s="89">
        <f t="shared" si="87"/>
        <v>0</v>
      </c>
      <c r="AG55" s="89">
        <f t="shared" si="87"/>
        <v>411316</v>
      </c>
      <c r="AH55" s="89">
        <f t="shared" si="87"/>
        <v>0</v>
      </c>
      <c r="AI55" s="89">
        <f t="shared" si="87"/>
        <v>0</v>
      </c>
      <c r="AJ55" s="88">
        <f t="shared" si="87"/>
        <v>0</v>
      </c>
      <c r="AK55" s="88">
        <f t="shared" si="87"/>
        <v>0</v>
      </c>
      <c r="AL55" s="197">
        <f t="shared" si="87"/>
        <v>20566536</v>
      </c>
    </row>
    <row r="56" spans="1:39" s="45" customFormat="1" ht="18.75" x14ac:dyDescent="0.2">
      <c r="A56" s="170" t="s">
        <v>118</v>
      </c>
      <c r="B56" s="109" t="s">
        <v>474</v>
      </c>
      <c r="C56" s="270">
        <v>6294456</v>
      </c>
      <c r="D56" s="271">
        <v>7071146</v>
      </c>
      <c r="E56" s="272">
        <f t="shared" ref="E56:E64" si="88">AL56</f>
        <v>1044002</v>
      </c>
      <c r="F56" s="171">
        <f t="shared" si="0"/>
        <v>0.14764254620113912</v>
      </c>
      <c r="G56" s="32"/>
      <c r="H56" s="196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>
        <v>163625</v>
      </c>
      <c r="AG56" s="89"/>
      <c r="AH56" s="89">
        <v>880377</v>
      </c>
      <c r="AI56" s="89"/>
      <c r="AJ56" s="88"/>
      <c r="AK56" s="88"/>
      <c r="AL56" s="197">
        <f t="shared" ref="AL56:AL61" si="89">SUM(H56:AK56)</f>
        <v>1044002</v>
      </c>
    </row>
    <row r="57" spans="1:39" s="29" customFormat="1" ht="16.5" x14ac:dyDescent="0.2">
      <c r="A57" s="175" t="s">
        <v>119</v>
      </c>
      <c r="B57" s="107" t="s">
        <v>120</v>
      </c>
      <c r="C57" s="276">
        <f>'Pénze.átadás (K5) - 6. mell.'!C5</f>
        <v>0</v>
      </c>
      <c r="D57" s="277">
        <f>'Pénze.átadás (K5) - 6. mell.'!D5</f>
        <v>3121596</v>
      </c>
      <c r="E57" s="278">
        <f t="shared" si="88"/>
        <v>3121596</v>
      </c>
      <c r="F57" s="176">
        <f t="shared" si="0"/>
        <v>1</v>
      </c>
      <c r="G57" s="33"/>
      <c r="H57" s="192"/>
      <c r="I57" s="85"/>
      <c r="J57" s="85"/>
      <c r="K57" s="85"/>
      <c r="L57" s="85">
        <v>3121596</v>
      </c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4"/>
      <c r="AK57" s="84"/>
      <c r="AL57" s="193">
        <f t="shared" si="89"/>
        <v>3121596</v>
      </c>
    </row>
    <row r="58" spans="1:39" s="29" customFormat="1" ht="16.5" x14ac:dyDescent="0.2">
      <c r="A58" s="175" t="s">
        <v>121</v>
      </c>
      <c r="B58" s="107" t="s">
        <v>462</v>
      </c>
      <c r="C58" s="276">
        <f>'Pénze.átadás (K5) - 6. mell.'!C11</f>
        <v>9664682</v>
      </c>
      <c r="D58" s="277">
        <f>'Pénze.átadás (K5) - 6. mell.'!D11</f>
        <v>9664682</v>
      </c>
      <c r="E58" s="278">
        <f t="shared" si="88"/>
        <v>3250145</v>
      </c>
      <c r="F58" s="176">
        <f t="shared" si="0"/>
        <v>0.33629094056069303</v>
      </c>
      <c r="G58" s="33"/>
      <c r="H58" s="192"/>
      <c r="I58" s="85"/>
      <c r="J58" s="85"/>
      <c r="K58" s="85"/>
      <c r="L58" s="85"/>
      <c r="M58" s="85"/>
      <c r="N58" s="85">
        <v>3250145</v>
      </c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4"/>
      <c r="AK58" s="84"/>
      <c r="AL58" s="193">
        <f t="shared" si="89"/>
        <v>3250145</v>
      </c>
    </row>
    <row r="59" spans="1:39" s="29" customFormat="1" ht="16.5" x14ac:dyDescent="0.2">
      <c r="A59" s="175" t="s">
        <v>123</v>
      </c>
      <c r="B59" s="111" t="s">
        <v>223</v>
      </c>
      <c r="C59" s="276">
        <f>'Pénze.átadás (K5) - 6. mell.'!C12</f>
        <v>0</v>
      </c>
      <c r="D59" s="277">
        <f>'Pénze.átadás (K5) - 6. mell.'!D12</f>
        <v>0</v>
      </c>
      <c r="E59" s="278">
        <f t="shared" si="88"/>
        <v>0</v>
      </c>
      <c r="F59" s="176" t="str">
        <f t="shared" si="0"/>
        <v/>
      </c>
      <c r="G59" s="33"/>
      <c r="H59" s="192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4"/>
      <c r="AK59" s="84"/>
      <c r="AL59" s="193">
        <f t="shared" si="89"/>
        <v>0</v>
      </c>
    </row>
    <row r="60" spans="1:39" s="29" customFormat="1" ht="16.5" x14ac:dyDescent="0.2">
      <c r="A60" s="175" t="s">
        <v>126</v>
      </c>
      <c r="B60" s="107" t="s">
        <v>136</v>
      </c>
      <c r="C60" s="276">
        <f>'Pénze.átadás (K5) - 6. mell.'!C20</f>
        <v>2200000</v>
      </c>
      <c r="D60" s="277">
        <f>'Pénze.átadás (K5) - 6. mell.'!D20</f>
        <v>2202400</v>
      </c>
      <c r="E60" s="278">
        <f t="shared" si="88"/>
        <v>967916</v>
      </c>
      <c r="F60" s="176">
        <f t="shared" ref="F60:F120" si="90">IF(OR(D60="",E60=0),"",E60/D60)</f>
        <v>0.43948238285506719</v>
      </c>
      <c r="G60" s="34"/>
      <c r="H60" s="192">
        <v>2400</v>
      </c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>
        <v>965516</v>
      </c>
      <c r="AE60" s="85"/>
      <c r="AF60" s="85"/>
      <c r="AG60" s="85"/>
      <c r="AH60" s="85"/>
      <c r="AI60" s="85"/>
      <c r="AJ60" s="84"/>
      <c r="AK60" s="84"/>
      <c r="AL60" s="193">
        <f t="shared" si="89"/>
        <v>967916</v>
      </c>
    </row>
    <row r="61" spans="1:39" s="29" customFormat="1" ht="16.5" x14ac:dyDescent="0.2">
      <c r="A61" s="175" t="s">
        <v>279</v>
      </c>
      <c r="B61" s="107" t="s">
        <v>127</v>
      </c>
      <c r="C61" s="276">
        <f>'Pénze.átadás (K5) - 6. mell.'!C27</f>
        <v>294065166</v>
      </c>
      <c r="D61" s="277">
        <f>'Pénze.átadás (K5) - 6. mell.'!D27</f>
        <v>89451566</v>
      </c>
      <c r="E61" s="278">
        <f t="shared" si="88"/>
        <v>0</v>
      </c>
      <c r="F61" s="176" t="str">
        <f t="shared" si="90"/>
        <v/>
      </c>
      <c r="G61" s="33"/>
      <c r="H61" s="192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4"/>
      <c r="AK61" s="84"/>
      <c r="AL61" s="193">
        <f t="shared" si="89"/>
        <v>0</v>
      </c>
      <c r="AM61" s="50"/>
    </row>
    <row r="62" spans="1:39" s="45" customFormat="1" ht="18.75" x14ac:dyDescent="0.2">
      <c r="A62" s="170" t="s">
        <v>128</v>
      </c>
      <c r="B62" s="109" t="s">
        <v>129</v>
      </c>
      <c r="C62" s="270">
        <f t="shared" ref="C62" si="91">SUM(C57:C61)</f>
        <v>305929848</v>
      </c>
      <c r="D62" s="271">
        <f t="shared" ref="D62:E62" si="92">SUM(D57:D61)</f>
        <v>104440244</v>
      </c>
      <c r="E62" s="272">
        <f t="shared" si="92"/>
        <v>7339657</v>
      </c>
      <c r="F62" s="171">
        <f t="shared" si="90"/>
        <v>7.0276137999064806E-2</v>
      </c>
      <c r="G62" s="35"/>
      <c r="H62" s="196">
        <f t="shared" ref="H62:AL62" si="93">SUM(H57:H61)</f>
        <v>2400</v>
      </c>
      <c r="I62" s="92">
        <f t="shared" si="93"/>
        <v>0</v>
      </c>
      <c r="J62" s="92">
        <f t="shared" ref="J62" si="94">SUM(J57:J61)</f>
        <v>0</v>
      </c>
      <c r="K62" s="92">
        <f t="shared" si="93"/>
        <v>0</v>
      </c>
      <c r="L62" s="92">
        <f t="shared" si="93"/>
        <v>3121596</v>
      </c>
      <c r="M62" s="92">
        <f t="shared" ref="M62" si="95">SUM(M57:M61)</f>
        <v>0</v>
      </c>
      <c r="N62" s="92">
        <f t="shared" si="93"/>
        <v>3250145</v>
      </c>
      <c r="O62" s="92">
        <f t="shared" si="93"/>
        <v>0</v>
      </c>
      <c r="P62" s="92">
        <f t="shared" ref="P62" si="96">SUM(P57:P61)</f>
        <v>0</v>
      </c>
      <c r="Q62" s="92">
        <f t="shared" ref="Q62:R62" si="97">SUM(Q57:Q61)</f>
        <v>0</v>
      </c>
      <c r="R62" s="92">
        <f t="shared" si="97"/>
        <v>0</v>
      </c>
      <c r="S62" s="92">
        <f t="shared" si="93"/>
        <v>0</v>
      </c>
      <c r="T62" s="92">
        <f t="shared" si="93"/>
        <v>0</v>
      </c>
      <c r="U62" s="92">
        <f t="shared" si="93"/>
        <v>0</v>
      </c>
      <c r="V62" s="92">
        <f t="shared" si="93"/>
        <v>0</v>
      </c>
      <c r="W62" s="92">
        <f t="shared" si="93"/>
        <v>0</v>
      </c>
      <c r="X62" s="92">
        <f t="shared" si="93"/>
        <v>0</v>
      </c>
      <c r="Y62" s="92">
        <f t="shared" si="93"/>
        <v>0</v>
      </c>
      <c r="Z62" s="92">
        <f t="shared" ref="Z62:AA62" si="98">SUM(Z57:Z61)</f>
        <v>0</v>
      </c>
      <c r="AA62" s="92">
        <f t="shared" si="98"/>
        <v>0</v>
      </c>
      <c r="AB62" s="92">
        <f t="shared" ref="AB62" si="99">SUM(AB57:AB61)</f>
        <v>0</v>
      </c>
      <c r="AC62" s="92">
        <f t="shared" si="93"/>
        <v>0</v>
      </c>
      <c r="AD62" s="92">
        <f t="shared" si="93"/>
        <v>965516</v>
      </c>
      <c r="AE62" s="92">
        <f t="shared" si="93"/>
        <v>0</v>
      </c>
      <c r="AF62" s="92">
        <f t="shared" ref="AF62:AG62" si="100">SUM(AF57:AF61)</f>
        <v>0</v>
      </c>
      <c r="AG62" s="92">
        <f t="shared" si="100"/>
        <v>0</v>
      </c>
      <c r="AH62" s="92">
        <f t="shared" si="93"/>
        <v>0</v>
      </c>
      <c r="AI62" s="92">
        <f t="shared" si="93"/>
        <v>0</v>
      </c>
      <c r="AJ62" s="88">
        <f t="shared" si="93"/>
        <v>0</v>
      </c>
      <c r="AK62" s="88">
        <f t="shared" ref="AK62" si="101">SUM(AK57:AK61)</f>
        <v>0</v>
      </c>
      <c r="AL62" s="197">
        <f t="shared" si="93"/>
        <v>7339657</v>
      </c>
    </row>
    <row r="63" spans="1:39" s="45" customFormat="1" ht="18.75" x14ac:dyDescent="0.2">
      <c r="A63" s="170" t="s">
        <v>109</v>
      </c>
      <c r="B63" s="109" t="s">
        <v>138</v>
      </c>
      <c r="C63" s="270">
        <v>18539999</v>
      </c>
      <c r="D63" s="271">
        <v>416868768</v>
      </c>
      <c r="E63" s="272">
        <f t="shared" si="88"/>
        <v>359426031</v>
      </c>
      <c r="F63" s="171">
        <f t="shared" si="90"/>
        <v>0.86220426808275552</v>
      </c>
      <c r="G63" s="35"/>
      <c r="H63" s="196">
        <v>92800</v>
      </c>
      <c r="I63" s="92"/>
      <c r="J63" s="92"/>
      <c r="K63" s="92">
        <v>56537</v>
      </c>
      <c r="L63" s="92"/>
      <c r="M63" s="92"/>
      <c r="N63" s="92"/>
      <c r="O63" s="92"/>
      <c r="P63" s="92"/>
      <c r="Q63" s="92">
        <v>342569705</v>
      </c>
      <c r="R63" s="92"/>
      <c r="S63" s="92"/>
      <c r="T63" s="92"/>
      <c r="U63" s="92"/>
      <c r="V63" s="92">
        <v>1000000</v>
      </c>
      <c r="W63" s="92"/>
      <c r="X63" s="92">
        <v>40561</v>
      </c>
      <c r="Y63" s="92"/>
      <c r="Z63" s="92"/>
      <c r="AA63" s="92"/>
      <c r="AB63" s="92"/>
      <c r="AC63" s="92">
        <v>769973</v>
      </c>
      <c r="AD63" s="92"/>
      <c r="AE63" s="92"/>
      <c r="AF63" s="92"/>
      <c r="AG63" s="92">
        <v>14896455</v>
      </c>
      <c r="AH63" s="92"/>
      <c r="AI63" s="92"/>
      <c r="AJ63" s="88"/>
      <c r="AK63" s="88"/>
      <c r="AL63" s="197">
        <f t="shared" ref="AL63:AL68" si="102">SUM(H63:AK63)</f>
        <v>359426031</v>
      </c>
    </row>
    <row r="64" spans="1:39" s="45" customFormat="1" ht="18.75" x14ac:dyDescent="0.2">
      <c r="A64" s="170" t="s">
        <v>112</v>
      </c>
      <c r="B64" s="109" t="s">
        <v>139</v>
      </c>
      <c r="C64" s="270">
        <v>32489314</v>
      </c>
      <c r="D64" s="271">
        <v>32489314</v>
      </c>
      <c r="E64" s="272">
        <f t="shared" si="88"/>
        <v>0</v>
      </c>
      <c r="F64" s="171" t="str">
        <f t="shared" si="90"/>
        <v/>
      </c>
      <c r="G64" s="35"/>
      <c r="H64" s="196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88"/>
      <c r="AK64" s="88"/>
      <c r="AL64" s="197">
        <f t="shared" si="102"/>
        <v>0</v>
      </c>
    </row>
    <row r="65" spans="1:38" s="29" customFormat="1" ht="16.5" hidden="1" x14ac:dyDescent="0.2">
      <c r="A65" s="166" t="s">
        <v>351</v>
      </c>
      <c r="B65" s="107" t="s">
        <v>352</v>
      </c>
      <c r="C65" s="276"/>
      <c r="D65" s="277"/>
      <c r="E65" s="278">
        <f t="shared" ref="E65:E68" si="103">AL65</f>
        <v>0</v>
      </c>
      <c r="F65" s="176" t="str">
        <f t="shared" si="90"/>
        <v/>
      </c>
      <c r="G65" s="33"/>
      <c r="H65" s="192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4"/>
      <c r="AK65" s="84"/>
      <c r="AL65" s="193">
        <f t="shared" si="102"/>
        <v>0</v>
      </c>
    </row>
    <row r="66" spans="1:38" s="29" customFormat="1" ht="16.5" hidden="1" x14ac:dyDescent="0.2">
      <c r="A66" s="166" t="s">
        <v>113</v>
      </c>
      <c r="B66" s="107" t="s">
        <v>141</v>
      </c>
      <c r="C66" s="276"/>
      <c r="D66" s="277"/>
      <c r="E66" s="278">
        <f t="shared" si="103"/>
        <v>0</v>
      </c>
      <c r="F66" s="176" t="str">
        <f t="shared" si="90"/>
        <v/>
      </c>
      <c r="G66" s="33"/>
      <c r="H66" s="192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4"/>
      <c r="AK66" s="84"/>
      <c r="AL66" s="193">
        <f t="shared" si="102"/>
        <v>0</v>
      </c>
    </row>
    <row r="67" spans="1:38" s="29" customFormat="1" ht="16.5" hidden="1" x14ac:dyDescent="0.2">
      <c r="A67" s="166" t="s">
        <v>114</v>
      </c>
      <c r="B67" s="107" t="s">
        <v>142</v>
      </c>
      <c r="C67" s="276"/>
      <c r="D67" s="277"/>
      <c r="E67" s="278">
        <f t="shared" si="103"/>
        <v>0</v>
      </c>
      <c r="F67" s="176" t="str">
        <f t="shared" si="90"/>
        <v/>
      </c>
      <c r="G67" s="33"/>
      <c r="H67" s="192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4"/>
      <c r="AK67" s="84"/>
      <c r="AL67" s="193">
        <f t="shared" si="102"/>
        <v>0</v>
      </c>
    </row>
    <row r="68" spans="1:38" s="29" customFormat="1" ht="16.5" hidden="1" x14ac:dyDescent="0.2">
      <c r="A68" s="166" t="s">
        <v>115</v>
      </c>
      <c r="B68" s="107" t="s">
        <v>143</v>
      </c>
      <c r="C68" s="276"/>
      <c r="D68" s="277"/>
      <c r="E68" s="278">
        <f t="shared" si="103"/>
        <v>0</v>
      </c>
      <c r="F68" s="176" t="str">
        <f t="shared" si="90"/>
        <v/>
      </c>
      <c r="G68" s="33"/>
      <c r="H68" s="192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4"/>
      <c r="AK68" s="84"/>
      <c r="AL68" s="193">
        <f t="shared" si="102"/>
        <v>0</v>
      </c>
    </row>
    <row r="69" spans="1:38" s="45" customFormat="1" ht="18.75" x14ac:dyDescent="0.2">
      <c r="A69" s="170" t="s">
        <v>116</v>
      </c>
      <c r="B69" s="109" t="s">
        <v>140</v>
      </c>
      <c r="C69" s="270">
        <f>SUM(C65:C68)</f>
        <v>0</v>
      </c>
      <c r="D69" s="271">
        <f t="shared" ref="D69:E69" si="104">SUM(D65:D68)</f>
        <v>0</v>
      </c>
      <c r="E69" s="272">
        <f t="shared" si="104"/>
        <v>0</v>
      </c>
      <c r="F69" s="171" t="str">
        <f t="shared" si="90"/>
        <v/>
      </c>
      <c r="G69" s="35"/>
      <c r="H69" s="196">
        <f t="shared" ref="H69:AK69" si="105">SUM(H65:H68)</f>
        <v>0</v>
      </c>
      <c r="I69" s="92">
        <f t="shared" si="105"/>
        <v>0</v>
      </c>
      <c r="J69" s="92">
        <f t="shared" ref="J69" si="106">SUM(J65:J68)</f>
        <v>0</v>
      </c>
      <c r="K69" s="92">
        <f t="shared" si="105"/>
        <v>0</v>
      </c>
      <c r="L69" s="92">
        <f t="shared" si="105"/>
        <v>0</v>
      </c>
      <c r="M69" s="92">
        <f t="shared" ref="M69" si="107">SUM(M65:M68)</f>
        <v>0</v>
      </c>
      <c r="N69" s="92">
        <f t="shared" si="105"/>
        <v>0</v>
      </c>
      <c r="O69" s="92">
        <f t="shared" si="105"/>
        <v>0</v>
      </c>
      <c r="P69" s="92">
        <f t="shared" ref="P69" si="108">SUM(P65:P68)</f>
        <v>0</v>
      </c>
      <c r="Q69" s="92">
        <f t="shared" ref="Q69:R69" si="109">SUM(Q65:Q68)</f>
        <v>0</v>
      </c>
      <c r="R69" s="92">
        <f t="shared" si="109"/>
        <v>0</v>
      </c>
      <c r="S69" s="92">
        <f t="shared" si="105"/>
        <v>0</v>
      </c>
      <c r="T69" s="92">
        <f t="shared" si="105"/>
        <v>0</v>
      </c>
      <c r="U69" s="92">
        <f t="shared" si="105"/>
        <v>0</v>
      </c>
      <c r="V69" s="92">
        <f t="shared" si="105"/>
        <v>0</v>
      </c>
      <c r="W69" s="92">
        <f t="shared" si="105"/>
        <v>0</v>
      </c>
      <c r="X69" s="92">
        <f t="shared" si="105"/>
        <v>0</v>
      </c>
      <c r="Y69" s="92">
        <f t="shared" si="105"/>
        <v>0</v>
      </c>
      <c r="Z69" s="92">
        <f t="shared" ref="Z69:AA69" si="110">SUM(Z65:Z68)</f>
        <v>0</v>
      </c>
      <c r="AA69" s="92">
        <f t="shared" si="110"/>
        <v>0</v>
      </c>
      <c r="AB69" s="92">
        <f t="shared" ref="AB69" si="111">SUM(AB65:AB68)</f>
        <v>0</v>
      </c>
      <c r="AC69" s="92">
        <f t="shared" si="105"/>
        <v>0</v>
      </c>
      <c r="AD69" s="92">
        <f t="shared" si="105"/>
        <v>0</v>
      </c>
      <c r="AE69" s="92">
        <f t="shared" si="105"/>
        <v>0</v>
      </c>
      <c r="AF69" s="92">
        <f t="shared" ref="AF69:AG69" si="112">SUM(AF65:AF68)</f>
        <v>0</v>
      </c>
      <c r="AG69" s="92">
        <f t="shared" si="112"/>
        <v>0</v>
      </c>
      <c r="AH69" s="92">
        <f t="shared" si="105"/>
        <v>0</v>
      </c>
      <c r="AI69" s="92">
        <f t="shared" si="105"/>
        <v>0</v>
      </c>
      <c r="AJ69" s="88">
        <f t="shared" si="105"/>
        <v>0</v>
      </c>
      <c r="AK69" s="88">
        <f t="shared" si="105"/>
        <v>0</v>
      </c>
      <c r="AL69" s="197">
        <f>SUM(AL65:AL68)</f>
        <v>0</v>
      </c>
    </row>
    <row r="70" spans="1:38" s="47" customFormat="1" ht="20.25" x14ac:dyDescent="0.2">
      <c r="A70" s="810" t="s">
        <v>291</v>
      </c>
      <c r="B70" s="811"/>
      <c r="C70" s="279">
        <f>SUM(C17,C21,C55,C56,C62,C63,C64,C69)</f>
        <v>435331415</v>
      </c>
      <c r="D70" s="280">
        <f>SUM(D17,D21,D55,D56,D62,D63,D64,D69)</f>
        <v>638644039</v>
      </c>
      <c r="E70" s="281">
        <f>SUM(E17,E21,E55,E56,E62,E63,E64,E69)</f>
        <v>401565909</v>
      </c>
      <c r="F70" s="177">
        <f t="shared" si="90"/>
        <v>0.62877891983268008</v>
      </c>
      <c r="G70" s="36"/>
      <c r="H70" s="200">
        <f t="shared" ref="H70:AL70" si="113">SUM(H17,H21,H55,H56,H62,H63,H64,H69)</f>
        <v>9213802</v>
      </c>
      <c r="I70" s="94">
        <f t="shared" si="113"/>
        <v>691173</v>
      </c>
      <c r="J70" s="94">
        <f t="shared" si="113"/>
        <v>1208998</v>
      </c>
      <c r="K70" s="94">
        <f t="shared" si="113"/>
        <v>2631881</v>
      </c>
      <c r="L70" s="94">
        <f t="shared" si="113"/>
        <v>3121596</v>
      </c>
      <c r="M70" s="94">
        <f t="shared" si="113"/>
        <v>0</v>
      </c>
      <c r="N70" s="94">
        <f t="shared" si="113"/>
        <v>3250145</v>
      </c>
      <c r="O70" s="94">
        <f t="shared" si="113"/>
        <v>548499</v>
      </c>
      <c r="P70" s="94">
        <f t="shared" si="113"/>
        <v>28481</v>
      </c>
      <c r="Q70" s="94">
        <f t="shared" si="113"/>
        <v>342569705</v>
      </c>
      <c r="R70" s="94">
        <f t="shared" si="113"/>
        <v>50673</v>
      </c>
      <c r="S70" s="94">
        <f t="shared" si="113"/>
        <v>9780</v>
      </c>
      <c r="T70" s="94">
        <f t="shared" si="113"/>
        <v>3739011</v>
      </c>
      <c r="U70" s="94">
        <f t="shared" si="113"/>
        <v>1364315</v>
      </c>
      <c r="V70" s="94">
        <f t="shared" si="113"/>
        <v>3240771</v>
      </c>
      <c r="W70" s="94">
        <f t="shared" si="113"/>
        <v>337120</v>
      </c>
      <c r="X70" s="94">
        <f t="shared" si="113"/>
        <v>4776414</v>
      </c>
      <c r="Y70" s="94">
        <f t="shared" si="113"/>
        <v>0</v>
      </c>
      <c r="Z70" s="94">
        <f t="shared" si="113"/>
        <v>255733</v>
      </c>
      <c r="AA70" s="94">
        <f t="shared" si="113"/>
        <v>429806</v>
      </c>
      <c r="AB70" s="94">
        <f t="shared" si="113"/>
        <v>40220</v>
      </c>
      <c r="AC70" s="94">
        <f t="shared" si="113"/>
        <v>4579291</v>
      </c>
      <c r="AD70" s="94">
        <f t="shared" si="113"/>
        <v>965516</v>
      </c>
      <c r="AE70" s="94">
        <f t="shared" si="113"/>
        <v>2161206</v>
      </c>
      <c r="AF70" s="94">
        <f t="shared" si="113"/>
        <v>163625</v>
      </c>
      <c r="AG70" s="94">
        <f t="shared" si="113"/>
        <v>15307771</v>
      </c>
      <c r="AH70" s="94">
        <f t="shared" si="113"/>
        <v>880377</v>
      </c>
      <c r="AI70" s="94">
        <f t="shared" si="113"/>
        <v>0</v>
      </c>
      <c r="AJ70" s="93">
        <f t="shared" si="113"/>
        <v>0</v>
      </c>
      <c r="AK70" s="93">
        <f t="shared" si="113"/>
        <v>0</v>
      </c>
      <c r="AL70" s="201">
        <f t="shared" si="113"/>
        <v>404146371</v>
      </c>
    </row>
    <row r="71" spans="1:38" s="29" customFormat="1" ht="16.5" x14ac:dyDescent="0.2">
      <c r="A71" s="166" t="s">
        <v>260</v>
      </c>
      <c r="B71" s="107" t="s">
        <v>261</v>
      </c>
      <c r="C71" s="276">
        <v>3586761</v>
      </c>
      <c r="D71" s="277">
        <v>3586791</v>
      </c>
      <c r="E71" s="278">
        <f t="shared" ref="E71:E72" si="114">AL71</f>
        <v>3586791</v>
      </c>
      <c r="F71" s="176">
        <f t="shared" si="90"/>
        <v>1</v>
      </c>
      <c r="G71" s="33"/>
      <c r="H71" s="192"/>
      <c r="I71" s="85"/>
      <c r="J71" s="85"/>
      <c r="K71" s="85"/>
      <c r="L71" s="85"/>
      <c r="M71" s="85">
        <v>3586791</v>
      </c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4"/>
      <c r="AK71" s="84"/>
      <c r="AL71" s="193">
        <f>SUM(H71:AK71)</f>
        <v>3586791</v>
      </c>
    </row>
    <row r="72" spans="1:38" s="29" customFormat="1" ht="16.5" x14ac:dyDescent="0.2">
      <c r="A72" s="166" t="s">
        <v>133</v>
      </c>
      <c r="B72" s="107" t="s">
        <v>15</v>
      </c>
      <c r="C72" s="276">
        <v>44578156</v>
      </c>
      <c r="D72" s="277">
        <v>44578156</v>
      </c>
      <c r="E72" s="278">
        <f t="shared" si="114"/>
        <v>19768570</v>
      </c>
      <c r="F72" s="176">
        <f t="shared" si="90"/>
        <v>0.44345867514125081</v>
      </c>
      <c r="G72" s="33"/>
      <c r="H72" s="192"/>
      <c r="I72" s="85"/>
      <c r="J72" s="85"/>
      <c r="K72" s="85"/>
      <c r="L72" s="85"/>
      <c r="M72" s="85"/>
      <c r="N72" s="118">
        <v>19768570</v>
      </c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4"/>
      <c r="AK72" s="84"/>
      <c r="AL72" s="193">
        <f>SUM(H72:AK72)</f>
        <v>19768570</v>
      </c>
    </row>
    <row r="73" spans="1:38" s="45" customFormat="1" ht="19.5" thickBot="1" x14ac:dyDescent="0.25">
      <c r="A73" s="178" t="s">
        <v>234</v>
      </c>
      <c r="B73" s="112" t="s">
        <v>293</v>
      </c>
      <c r="C73" s="282">
        <f>SUM(C71:C72)</f>
        <v>48164917</v>
      </c>
      <c r="D73" s="283">
        <f>SUM(D71:D72)</f>
        <v>48164947</v>
      </c>
      <c r="E73" s="284">
        <f>SUM(E71:E72)</f>
        <v>23355361</v>
      </c>
      <c r="F73" s="179">
        <f t="shared" si="90"/>
        <v>0.48490369977984199</v>
      </c>
      <c r="G73" s="35"/>
      <c r="H73" s="202">
        <f t="shared" ref="H73:AL73" si="115">SUM(H71:H72)</f>
        <v>0</v>
      </c>
      <c r="I73" s="96">
        <f t="shared" si="115"/>
        <v>0</v>
      </c>
      <c r="J73" s="96">
        <f t="shared" si="115"/>
        <v>0</v>
      </c>
      <c r="K73" s="96">
        <f t="shared" si="115"/>
        <v>0</v>
      </c>
      <c r="L73" s="96">
        <f t="shared" si="115"/>
        <v>0</v>
      </c>
      <c r="M73" s="96">
        <f t="shared" si="115"/>
        <v>3586791</v>
      </c>
      <c r="N73" s="96">
        <f t="shared" si="115"/>
        <v>19768570</v>
      </c>
      <c r="O73" s="96">
        <f t="shared" si="115"/>
        <v>0</v>
      </c>
      <c r="P73" s="96">
        <f t="shared" si="115"/>
        <v>0</v>
      </c>
      <c r="Q73" s="96">
        <f t="shared" si="115"/>
        <v>0</v>
      </c>
      <c r="R73" s="96">
        <f t="shared" si="115"/>
        <v>0</v>
      </c>
      <c r="S73" s="96">
        <f t="shared" si="115"/>
        <v>0</v>
      </c>
      <c r="T73" s="96">
        <f t="shared" si="115"/>
        <v>0</v>
      </c>
      <c r="U73" s="96">
        <f t="shared" si="115"/>
        <v>0</v>
      </c>
      <c r="V73" s="96">
        <f t="shared" si="115"/>
        <v>0</v>
      </c>
      <c r="W73" s="96">
        <f t="shared" si="115"/>
        <v>0</v>
      </c>
      <c r="X73" s="96">
        <f t="shared" si="115"/>
        <v>0</v>
      </c>
      <c r="Y73" s="96">
        <f t="shared" si="115"/>
        <v>0</v>
      </c>
      <c r="Z73" s="96">
        <f t="shared" si="115"/>
        <v>0</v>
      </c>
      <c r="AA73" s="96">
        <f t="shared" si="115"/>
        <v>0</v>
      </c>
      <c r="AB73" s="96">
        <f t="shared" si="115"/>
        <v>0</v>
      </c>
      <c r="AC73" s="96">
        <f t="shared" si="115"/>
        <v>0</v>
      </c>
      <c r="AD73" s="96">
        <f t="shared" si="115"/>
        <v>0</v>
      </c>
      <c r="AE73" s="96">
        <f t="shared" si="115"/>
        <v>0</v>
      </c>
      <c r="AF73" s="96">
        <f t="shared" si="115"/>
        <v>0</v>
      </c>
      <c r="AG73" s="96">
        <f t="shared" si="115"/>
        <v>0</v>
      </c>
      <c r="AH73" s="96">
        <f t="shared" si="115"/>
        <v>0</v>
      </c>
      <c r="AI73" s="96">
        <f t="shared" si="115"/>
        <v>0</v>
      </c>
      <c r="AJ73" s="95">
        <f t="shared" si="115"/>
        <v>0</v>
      </c>
      <c r="AK73" s="95">
        <f t="shared" si="115"/>
        <v>0</v>
      </c>
      <c r="AL73" s="203">
        <f t="shared" si="115"/>
        <v>23355361</v>
      </c>
    </row>
    <row r="74" spans="1:38" s="47" customFormat="1" ht="21" thickBot="1" x14ac:dyDescent="0.25">
      <c r="A74" s="812" t="s">
        <v>292</v>
      </c>
      <c r="B74" s="813"/>
      <c r="C74" s="285">
        <f>C70+C73</f>
        <v>483496332</v>
      </c>
      <c r="D74" s="286">
        <f>D70+D73</f>
        <v>686808986</v>
      </c>
      <c r="E74" s="287">
        <f>E70+E73</f>
        <v>424921270</v>
      </c>
      <c r="F74" s="180">
        <f t="shared" si="90"/>
        <v>0.61868915326043794</v>
      </c>
      <c r="G74" s="36"/>
      <c r="H74" s="204">
        <f t="shared" ref="H74:AL74" si="116">H70+H73</f>
        <v>9213802</v>
      </c>
      <c r="I74" s="98">
        <f t="shared" si="116"/>
        <v>691173</v>
      </c>
      <c r="J74" s="98">
        <f t="shared" si="116"/>
        <v>1208998</v>
      </c>
      <c r="K74" s="98">
        <f t="shared" si="116"/>
        <v>2631881</v>
      </c>
      <c r="L74" s="98">
        <f t="shared" si="116"/>
        <v>3121596</v>
      </c>
      <c r="M74" s="98">
        <f t="shared" si="116"/>
        <v>3586791</v>
      </c>
      <c r="N74" s="98">
        <f t="shared" si="116"/>
        <v>23018715</v>
      </c>
      <c r="O74" s="98">
        <f t="shared" si="116"/>
        <v>548499</v>
      </c>
      <c r="P74" s="98">
        <f t="shared" si="116"/>
        <v>28481</v>
      </c>
      <c r="Q74" s="98">
        <f t="shared" si="116"/>
        <v>342569705</v>
      </c>
      <c r="R74" s="98">
        <f t="shared" si="116"/>
        <v>50673</v>
      </c>
      <c r="S74" s="98">
        <f t="shared" si="116"/>
        <v>9780</v>
      </c>
      <c r="T74" s="98">
        <f t="shared" si="116"/>
        <v>3739011</v>
      </c>
      <c r="U74" s="98">
        <f t="shared" si="116"/>
        <v>1364315</v>
      </c>
      <c r="V74" s="98">
        <f t="shared" si="116"/>
        <v>3240771</v>
      </c>
      <c r="W74" s="98">
        <f t="shared" si="116"/>
        <v>337120</v>
      </c>
      <c r="X74" s="98">
        <f t="shared" si="116"/>
        <v>4776414</v>
      </c>
      <c r="Y74" s="98">
        <f t="shared" si="116"/>
        <v>0</v>
      </c>
      <c r="Z74" s="98">
        <f t="shared" si="116"/>
        <v>255733</v>
      </c>
      <c r="AA74" s="98">
        <f t="shared" si="116"/>
        <v>429806</v>
      </c>
      <c r="AB74" s="98">
        <f t="shared" si="116"/>
        <v>40220</v>
      </c>
      <c r="AC74" s="98">
        <f t="shared" si="116"/>
        <v>4579291</v>
      </c>
      <c r="AD74" s="98">
        <f t="shared" si="116"/>
        <v>965516</v>
      </c>
      <c r="AE74" s="98">
        <f t="shared" si="116"/>
        <v>2161206</v>
      </c>
      <c r="AF74" s="98">
        <f t="shared" si="116"/>
        <v>163625</v>
      </c>
      <c r="AG74" s="98">
        <f t="shared" si="116"/>
        <v>15307771</v>
      </c>
      <c r="AH74" s="98">
        <f t="shared" si="116"/>
        <v>880377</v>
      </c>
      <c r="AI74" s="98">
        <f t="shared" si="116"/>
        <v>0</v>
      </c>
      <c r="AJ74" s="97">
        <f t="shared" si="116"/>
        <v>0</v>
      </c>
      <c r="AK74" s="97">
        <f t="shared" si="116"/>
        <v>0</v>
      </c>
      <c r="AL74" s="205">
        <f t="shared" si="116"/>
        <v>427501732</v>
      </c>
    </row>
    <row r="75" spans="1:38" s="29" customFormat="1" ht="16.5" x14ac:dyDescent="0.2">
      <c r="A75" s="164" t="s">
        <v>203</v>
      </c>
      <c r="B75" s="106" t="s">
        <v>209</v>
      </c>
      <c r="C75" s="288">
        <v>30869656</v>
      </c>
      <c r="D75" s="289">
        <v>30869656</v>
      </c>
      <c r="E75" s="290">
        <f t="shared" ref="E75:E80" si="117">AL75</f>
        <v>16109587</v>
      </c>
      <c r="F75" s="181">
        <f t="shared" si="90"/>
        <v>0.52185832585889524</v>
      </c>
      <c r="G75" s="33"/>
      <c r="H75" s="190"/>
      <c r="I75" s="82"/>
      <c r="J75" s="82"/>
      <c r="K75" s="82"/>
      <c r="L75" s="82">
        <v>16109587</v>
      </c>
      <c r="M75" s="82"/>
      <c r="N75" s="82"/>
      <c r="O75" s="82"/>
      <c r="P75" s="82"/>
      <c r="Q75" s="81"/>
      <c r="R75" s="81"/>
      <c r="S75" s="81"/>
      <c r="T75" s="82"/>
      <c r="U75" s="82"/>
      <c r="V75" s="81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1"/>
      <c r="AK75" s="81"/>
      <c r="AL75" s="206">
        <f t="shared" ref="AL75:AL81" si="118">SUM(H75:AK75)</f>
        <v>16109587</v>
      </c>
    </row>
    <row r="76" spans="1:38" s="29" customFormat="1" ht="16.5" x14ac:dyDescent="0.2">
      <c r="A76" s="164" t="s">
        <v>204</v>
      </c>
      <c r="B76" s="113" t="s">
        <v>210</v>
      </c>
      <c r="C76" s="291">
        <v>38932780</v>
      </c>
      <c r="D76" s="292">
        <v>38932780</v>
      </c>
      <c r="E76" s="293">
        <f t="shared" si="117"/>
        <v>20660003</v>
      </c>
      <c r="F76" s="181">
        <f t="shared" si="90"/>
        <v>0.53065830387657908</v>
      </c>
      <c r="G76" s="33"/>
      <c r="H76" s="192"/>
      <c r="I76" s="85"/>
      <c r="J76" s="85"/>
      <c r="K76" s="85"/>
      <c r="L76" s="85">
        <v>20660003</v>
      </c>
      <c r="M76" s="85"/>
      <c r="N76" s="85"/>
      <c r="O76" s="85"/>
      <c r="P76" s="85"/>
      <c r="Q76" s="84"/>
      <c r="R76" s="84"/>
      <c r="S76" s="84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193">
        <f t="shared" si="118"/>
        <v>20660003</v>
      </c>
    </row>
    <row r="77" spans="1:38" s="29" customFormat="1" ht="16.5" x14ac:dyDescent="0.2">
      <c r="A77" s="166" t="s">
        <v>439</v>
      </c>
      <c r="B77" s="107" t="s">
        <v>440</v>
      </c>
      <c r="C77" s="291">
        <v>6294456</v>
      </c>
      <c r="D77" s="292">
        <v>6294456</v>
      </c>
      <c r="E77" s="293">
        <f t="shared" ref="E77" si="119">AL77</f>
        <v>3273114</v>
      </c>
      <c r="F77" s="176">
        <f t="shared" ref="F77" si="120">IF(OR(D77="",E77=0),"",E77/D77)</f>
        <v>0.5199995043257114</v>
      </c>
      <c r="G77" s="33"/>
      <c r="H77" s="192"/>
      <c r="I77" s="85"/>
      <c r="J77" s="85"/>
      <c r="K77" s="85"/>
      <c r="L77" s="85">
        <v>3273114</v>
      </c>
      <c r="M77" s="85"/>
      <c r="N77" s="85"/>
      <c r="O77" s="85"/>
      <c r="P77" s="85"/>
      <c r="Q77" s="84"/>
      <c r="R77" s="84"/>
      <c r="S77" s="84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193">
        <f t="shared" si="118"/>
        <v>3273114</v>
      </c>
    </row>
    <row r="78" spans="1:38" s="29" customFormat="1" ht="16.5" x14ac:dyDescent="0.2">
      <c r="A78" s="166" t="s">
        <v>419</v>
      </c>
      <c r="B78" s="107" t="s">
        <v>211</v>
      </c>
      <c r="C78" s="291">
        <v>10458960</v>
      </c>
      <c r="D78" s="292">
        <v>10458960</v>
      </c>
      <c r="E78" s="293">
        <f t="shared" si="117"/>
        <v>5562212</v>
      </c>
      <c r="F78" s="176">
        <f t="shared" si="90"/>
        <v>0.53181310570075802</v>
      </c>
      <c r="G78" s="33"/>
      <c r="H78" s="192"/>
      <c r="I78" s="85"/>
      <c r="J78" s="85"/>
      <c r="K78" s="85"/>
      <c r="L78" s="85">
        <v>5562212</v>
      </c>
      <c r="M78" s="85"/>
      <c r="N78" s="85"/>
      <c r="O78" s="85"/>
      <c r="P78" s="85"/>
      <c r="Q78" s="84"/>
      <c r="R78" s="84"/>
      <c r="S78" s="84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193">
        <f t="shared" si="118"/>
        <v>5562212</v>
      </c>
    </row>
    <row r="79" spans="1:38" s="29" customFormat="1" ht="16.5" x14ac:dyDescent="0.2">
      <c r="A79" s="166" t="s">
        <v>206</v>
      </c>
      <c r="B79" s="107" t="s">
        <v>212</v>
      </c>
      <c r="C79" s="291">
        <v>3113950</v>
      </c>
      <c r="D79" s="292">
        <v>3113950</v>
      </c>
      <c r="E79" s="293">
        <f t="shared" si="117"/>
        <v>1646118</v>
      </c>
      <c r="F79" s="176">
        <f t="shared" si="90"/>
        <v>0.52862698501902727</v>
      </c>
      <c r="G79" s="33"/>
      <c r="H79" s="192"/>
      <c r="I79" s="85"/>
      <c r="J79" s="85"/>
      <c r="K79" s="85"/>
      <c r="L79" s="85">
        <v>1646118</v>
      </c>
      <c r="M79" s="85"/>
      <c r="N79" s="85"/>
      <c r="O79" s="85"/>
      <c r="P79" s="85"/>
      <c r="Q79" s="84"/>
      <c r="R79" s="84"/>
      <c r="S79" s="84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193">
        <f t="shared" si="118"/>
        <v>1646118</v>
      </c>
    </row>
    <row r="80" spans="1:38" s="29" customFormat="1" ht="16.5" x14ac:dyDescent="0.2">
      <c r="A80" s="166" t="s">
        <v>207</v>
      </c>
      <c r="B80" s="107" t="s">
        <v>213</v>
      </c>
      <c r="C80" s="276">
        <v>0</v>
      </c>
      <c r="D80" s="277">
        <v>3865976</v>
      </c>
      <c r="E80" s="278">
        <f t="shared" si="117"/>
        <v>3865976</v>
      </c>
      <c r="F80" s="176">
        <f t="shared" si="90"/>
        <v>1</v>
      </c>
      <c r="H80" s="192"/>
      <c r="I80" s="84"/>
      <c r="J80" s="84"/>
      <c r="K80" s="84"/>
      <c r="L80" s="84">
        <v>3865976</v>
      </c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5"/>
      <c r="AK80" s="85"/>
      <c r="AL80" s="193">
        <f t="shared" si="118"/>
        <v>3865976</v>
      </c>
    </row>
    <row r="81" spans="1:38" s="29" customFormat="1" ht="16.5" x14ac:dyDescent="0.2">
      <c r="A81" s="166" t="s">
        <v>208</v>
      </c>
      <c r="B81" s="107" t="s">
        <v>348</v>
      </c>
      <c r="C81" s="276"/>
      <c r="D81" s="277"/>
      <c r="E81" s="278">
        <f>AL81</f>
        <v>0</v>
      </c>
      <c r="F81" s="176" t="str">
        <f t="shared" si="90"/>
        <v/>
      </c>
      <c r="G81" s="33"/>
      <c r="H81" s="192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5"/>
      <c r="AK81" s="85"/>
      <c r="AL81" s="193">
        <f t="shared" si="118"/>
        <v>0</v>
      </c>
    </row>
    <row r="82" spans="1:38" s="44" customFormat="1" ht="18" x14ac:dyDescent="0.2">
      <c r="A82" s="168" t="s">
        <v>149</v>
      </c>
      <c r="B82" s="108" t="s">
        <v>145</v>
      </c>
      <c r="C82" s="267">
        <f t="shared" ref="C82" si="121">SUM(C75:C81)</f>
        <v>89669802</v>
      </c>
      <c r="D82" s="268">
        <f t="shared" ref="D82:E82" si="122">SUM(D75:D81)</f>
        <v>93535778</v>
      </c>
      <c r="E82" s="269">
        <f t="shared" si="122"/>
        <v>51117010</v>
      </c>
      <c r="F82" s="169">
        <f t="shared" si="90"/>
        <v>0.5464968709620398</v>
      </c>
      <c r="G82" s="37"/>
      <c r="H82" s="194">
        <f t="shared" ref="H82:AL82" si="123">SUM(H75:H81)</f>
        <v>0</v>
      </c>
      <c r="I82" s="99">
        <f t="shared" si="123"/>
        <v>0</v>
      </c>
      <c r="J82" s="99">
        <f t="shared" ref="J82" si="124">SUM(J75:J81)</f>
        <v>0</v>
      </c>
      <c r="K82" s="99">
        <f t="shared" si="123"/>
        <v>0</v>
      </c>
      <c r="L82" s="99">
        <f t="shared" si="123"/>
        <v>51117010</v>
      </c>
      <c r="M82" s="99">
        <f t="shared" ref="M82" si="125">SUM(M75:M81)</f>
        <v>0</v>
      </c>
      <c r="N82" s="99">
        <f t="shared" si="123"/>
        <v>0</v>
      </c>
      <c r="O82" s="99">
        <f t="shared" si="123"/>
        <v>0</v>
      </c>
      <c r="P82" s="99">
        <f t="shared" ref="P82" si="126">SUM(P75:P81)</f>
        <v>0</v>
      </c>
      <c r="Q82" s="99">
        <f t="shared" ref="Q82:R82" si="127">SUM(Q75:Q81)</f>
        <v>0</v>
      </c>
      <c r="R82" s="99">
        <f t="shared" si="127"/>
        <v>0</v>
      </c>
      <c r="S82" s="99">
        <f t="shared" si="123"/>
        <v>0</v>
      </c>
      <c r="T82" s="99">
        <f t="shared" si="123"/>
        <v>0</v>
      </c>
      <c r="U82" s="99">
        <f t="shared" si="123"/>
        <v>0</v>
      </c>
      <c r="V82" s="99">
        <f t="shared" si="123"/>
        <v>0</v>
      </c>
      <c r="W82" s="99">
        <f t="shared" si="123"/>
        <v>0</v>
      </c>
      <c r="X82" s="99">
        <f t="shared" si="123"/>
        <v>0</v>
      </c>
      <c r="Y82" s="99">
        <f t="shared" si="123"/>
        <v>0</v>
      </c>
      <c r="Z82" s="99">
        <f t="shared" ref="Z82:AA82" si="128">SUM(Z75:Z81)</f>
        <v>0</v>
      </c>
      <c r="AA82" s="99">
        <f t="shared" si="128"/>
        <v>0</v>
      </c>
      <c r="AB82" s="99">
        <f t="shared" ref="AB82" si="129">SUM(AB75:AB81)</f>
        <v>0</v>
      </c>
      <c r="AC82" s="99">
        <f t="shared" si="123"/>
        <v>0</v>
      </c>
      <c r="AD82" s="99">
        <f t="shared" si="123"/>
        <v>0</v>
      </c>
      <c r="AE82" s="99">
        <f t="shared" si="123"/>
        <v>0</v>
      </c>
      <c r="AF82" s="99">
        <f t="shared" ref="AF82:AG82" si="130">SUM(AF75:AF81)</f>
        <v>0</v>
      </c>
      <c r="AG82" s="99">
        <f t="shared" si="130"/>
        <v>0</v>
      </c>
      <c r="AH82" s="99">
        <f t="shared" si="123"/>
        <v>0</v>
      </c>
      <c r="AI82" s="99">
        <f t="shared" si="123"/>
        <v>0</v>
      </c>
      <c r="AJ82" s="99">
        <f t="shared" si="123"/>
        <v>0</v>
      </c>
      <c r="AK82" s="99">
        <f t="shared" ref="AK82" si="131">SUM(AK75:AK81)</f>
        <v>0</v>
      </c>
      <c r="AL82" s="195">
        <f t="shared" si="123"/>
        <v>51117010</v>
      </c>
    </row>
    <row r="83" spans="1:38" s="29" customFormat="1" ht="16.5" x14ac:dyDescent="0.2">
      <c r="A83" s="166"/>
      <c r="B83" s="107" t="s">
        <v>239</v>
      </c>
      <c r="C83" s="276"/>
      <c r="D83" s="277">
        <v>374414</v>
      </c>
      <c r="E83" s="278">
        <f t="shared" ref="E83:E85" si="132">AL83</f>
        <v>374414</v>
      </c>
      <c r="F83" s="176">
        <f t="shared" si="90"/>
        <v>1</v>
      </c>
      <c r="G83" s="33"/>
      <c r="H83" s="192"/>
      <c r="I83" s="84"/>
      <c r="J83" s="84"/>
      <c r="K83" s="84"/>
      <c r="L83" s="84"/>
      <c r="M83" s="84"/>
      <c r="N83" s="84"/>
      <c r="O83" s="84">
        <v>374414</v>
      </c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5"/>
      <c r="AK83" s="85"/>
      <c r="AL83" s="193">
        <f>SUM(H83:AK83)</f>
        <v>374414</v>
      </c>
    </row>
    <row r="84" spans="1:38" s="29" customFormat="1" ht="16.5" x14ac:dyDescent="0.2">
      <c r="A84" s="166"/>
      <c r="B84" s="107" t="s">
        <v>468</v>
      </c>
      <c r="C84" s="276">
        <v>79200</v>
      </c>
      <c r="D84" s="277">
        <v>79200</v>
      </c>
      <c r="E84" s="278">
        <f t="shared" si="132"/>
        <v>39600</v>
      </c>
      <c r="F84" s="176">
        <f t="shared" si="90"/>
        <v>0.5</v>
      </c>
      <c r="G84" s="33"/>
      <c r="H84" s="192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5"/>
      <c r="W84" s="84"/>
      <c r="X84" s="84"/>
      <c r="Y84" s="84">
        <v>39600</v>
      </c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5"/>
      <c r="AK84" s="85"/>
      <c r="AL84" s="193">
        <f>SUM(H84:AK84)</f>
        <v>39600</v>
      </c>
    </row>
    <row r="85" spans="1:38" s="29" customFormat="1" ht="16.5" x14ac:dyDescent="0.2">
      <c r="A85" s="166"/>
      <c r="B85" s="107" t="s">
        <v>500</v>
      </c>
      <c r="C85" s="276">
        <v>9289200</v>
      </c>
      <c r="D85" s="277">
        <v>9289200</v>
      </c>
      <c r="E85" s="278">
        <f t="shared" si="132"/>
        <v>4634400</v>
      </c>
      <c r="F85" s="176">
        <f t="shared" si="90"/>
        <v>0.49890195065237047</v>
      </c>
      <c r="G85" s="33"/>
      <c r="H85" s="192"/>
      <c r="I85" s="85"/>
      <c r="J85" s="85"/>
      <c r="K85" s="85"/>
      <c r="L85" s="85"/>
      <c r="M85" s="85"/>
      <c r="N85" s="85"/>
      <c r="O85" s="85"/>
      <c r="P85" s="85"/>
      <c r="Q85" s="84"/>
      <c r="R85" s="84"/>
      <c r="S85" s="84"/>
      <c r="T85" s="85"/>
      <c r="U85" s="85"/>
      <c r="V85" s="85"/>
      <c r="W85" s="85"/>
      <c r="X85" s="85">
        <v>4634400</v>
      </c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193">
        <f>SUM(H85:AK85)</f>
        <v>4634400</v>
      </c>
    </row>
    <row r="86" spans="1:38" s="44" customFormat="1" ht="18" x14ac:dyDescent="0.2">
      <c r="A86" s="168" t="s">
        <v>150</v>
      </c>
      <c r="B86" s="108" t="s">
        <v>146</v>
      </c>
      <c r="C86" s="267">
        <f>SUM(C83:C85)</f>
        <v>9368400</v>
      </c>
      <c r="D86" s="268">
        <f>SUM(D83:D85)</f>
        <v>9742814</v>
      </c>
      <c r="E86" s="269">
        <f>SUM(E83:E85)</f>
        <v>5048414</v>
      </c>
      <c r="F86" s="169">
        <f t="shared" si="90"/>
        <v>0.51816795435076557</v>
      </c>
      <c r="G86" s="37"/>
      <c r="H86" s="194">
        <f t="shared" ref="H86:AL86" si="133">SUM(H83:H85)</f>
        <v>0</v>
      </c>
      <c r="I86" s="86">
        <f t="shared" si="133"/>
        <v>0</v>
      </c>
      <c r="J86" s="86">
        <f t="shared" si="133"/>
        <v>0</v>
      </c>
      <c r="K86" s="86">
        <f t="shared" si="133"/>
        <v>0</v>
      </c>
      <c r="L86" s="86">
        <f t="shared" si="133"/>
        <v>0</v>
      </c>
      <c r="M86" s="86">
        <f t="shared" si="133"/>
        <v>0</v>
      </c>
      <c r="N86" s="86">
        <f t="shared" si="133"/>
        <v>0</v>
      </c>
      <c r="O86" s="86">
        <f t="shared" si="133"/>
        <v>374414</v>
      </c>
      <c r="P86" s="86">
        <f t="shared" si="133"/>
        <v>0</v>
      </c>
      <c r="Q86" s="86">
        <f t="shared" si="133"/>
        <v>0</v>
      </c>
      <c r="R86" s="86">
        <f t="shared" si="133"/>
        <v>0</v>
      </c>
      <c r="S86" s="86">
        <f t="shared" si="133"/>
        <v>0</v>
      </c>
      <c r="T86" s="86">
        <f t="shared" si="133"/>
        <v>0</v>
      </c>
      <c r="U86" s="86">
        <f t="shared" si="133"/>
        <v>0</v>
      </c>
      <c r="V86" s="86">
        <f t="shared" si="133"/>
        <v>0</v>
      </c>
      <c r="W86" s="86">
        <f t="shared" si="133"/>
        <v>0</v>
      </c>
      <c r="X86" s="86">
        <f t="shared" si="133"/>
        <v>4634400</v>
      </c>
      <c r="Y86" s="86">
        <f t="shared" si="133"/>
        <v>39600</v>
      </c>
      <c r="Z86" s="86">
        <f t="shared" si="133"/>
        <v>0</v>
      </c>
      <c r="AA86" s="86">
        <f t="shared" si="133"/>
        <v>0</v>
      </c>
      <c r="AB86" s="86">
        <f t="shared" si="133"/>
        <v>0</v>
      </c>
      <c r="AC86" s="86">
        <f t="shared" si="133"/>
        <v>0</v>
      </c>
      <c r="AD86" s="86">
        <f t="shared" si="133"/>
        <v>0</v>
      </c>
      <c r="AE86" s="86">
        <f t="shared" si="133"/>
        <v>0</v>
      </c>
      <c r="AF86" s="86">
        <f t="shared" si="133"/>
        <v>0</v>
      </c>
      <c r="AG86" s="86">
        <f t="shared" si="133"/>
        <v>0</v>
      </c>
      <c r="AH86" s="86">
        <f t="shared" si="133"/>
        <v>0</v>
      </c>
      <c r="AI86" s="86">
        <f t="shared" si="133"/>
        <v>0</v>
      </c>
      <c r="AJ86" s="99">
        <f t="shared" si="133"/>
        <v>0</v>
      </c>
      <c r="AK86" s="99">
        <f t="shared" si="133"/>
        <v>0</v>
      </c>
      <c r="AL86" s="195">
        <f t="shared" si="133"/>
        <v>5048414</v>
      </c>
    </row>
    <row r="87" spans="1:38" s="45" customFormat="1" ht="18.75" x14ac:dyDescent="0.2">
      <c r="A87" s="170" t="s">
        <v>144</v>
      </c>
      <c r="B87" s="109" t="s">
        <v>147</v>
      </c>
      <c r="C87" s="270">
        <f>SUM(C82+C86)</f>
        <v>99038202</v>
      </c>
      <c r="D87" s="271">
        <f>SUM(D82+D86)</f>
        <v>103278592</v>
      </c>
      <c r="E87" s="272">
        <f>SUM(E82+E86)</f>
        <v>56165424</v>
      </c>
      <c r="F87" s="171">
        <f t="shared" si="90"/>
        <v>0.54382445492672871</v>
      </c>
      <c r="G87" s="35"/>
      <c r="H87" s="196">
        <f t="shared" ref="H87:AL87" si="134">SUM(H82+H86)</f>
        <v>0</v>
      </c>
      <c r="I87" s="88">
        <f t="shared" si="134"/>
        <v>0</v>
      </c>
      <c r="J87" s="88">
        <f t="shared" si="134"/>
        <v>0</v>
      </c>
      <c r="K87" s="88">
        <f t="shared" si="134"/>
        <v>0</v>
      </c>
      <c r="L87" s="88">
        <f t="shared" si="134"/>
        <v>51117010</v>
      </c>
      <c r="M87" s="88">
        <f t="shared" si="134"/>
        <v>0</v>
      </c>
      <c r="N87" s="88">
        <f t="shared" si="134"/>
        <v>0</v>
      </c>
      <c r="O87" s="88">
        <f t="shared" si="134"/>
        <v>374414</v>
      </c>
      <c r="P87" s="88">
        <f t="shared" si="134"/>
        <v>0</v>
      </c>
      <c r="Q87" s="88">
        <f t="shared" si="134"/>
        <v>0</v>
      </c>
      <c r="R87" s="88">
        <f t="shared" si="134"/>
        <v>0</v>
      </c>
      <c r="S87" s="88">
        <f t="shared" si="134"/>
        <v>0</v>
      </c>
      <c r="T87" s="88">
        <f t="shared" si="134"/>
        <v>0</v>
      </c>
      <c r="U87" s="88">
        <f t="shared" si="134"/>
        <v>0</v>
      </c>
      <c r="V87" s="88">
        <f t="shared" si="134"/>
        <v>0</v>
      </c>
      <c r="W87" s="88">
        <f t="shared" si="134"/>
        <v>0</v>
      </c>
      <c r="X87" s="88">
        <f t="shared" si="134"/>
        <v>4634400</v>
      </c>
      <c r="Y87" s="88">
        <f t="shared" si="134"/>
        <v>39600</v>
      </c>
      <c r="Z87" s="88">
        <f t="shared" si="134"/>
        <v>0</v>
      </c>
      <c r="AA87" s="88">
        <f t="shared" si="134"/>
        <v>0</v>
      </c>
      <c r="AB87" s="88">
        <f t="shared" si="134"/>
        <v>0</v>
      </c>
      <c r="AC87" s="88">
        <f t="shared" si="134"/>
        <v>0</v>
      </c>
      <c r="AD87" s="88">
        <f t="shared" si="134"/>
        <v>0</v>
      </c>
      <c r="AE87" s="88">
        <f t="shared" si="134"/>
        <v>0</v>
      </c>
      <c r="AF87" s="88">
        <f t="shared" si="134"/>
        <v>0</v>
      </c>
      <c r="AG87" s="88">
        <f t="shared" si="134"/>
        <v>0</v>
      </c>
      <c r="AH87" s="88">
        <f t="shared" si="134"/>
        <v>0</v>
      </c>
      <c r="AI87" s="88">
        <f t="shared" si="134"/>
        <v>0</v>
      </c>
      <c r="AJ87" s="92">
        <f t="shared" si="134"/>
        <v>0</v>
      </c>
      <c r="AK87" s="92">
        <f t="shared" si="134"/>
        <v>0</v>
      </c>
      <c r="AL87" s="197">
        <f t="shared" si="134"/>
        <v>56165424</v>
      </c>
    </row>
    <row r="88" spans="1:38" s="29" customFormat="1" ht="16.5" hidden="1" x14ac:dyDescent="0.2">
      <c r="A88" s="166" t="s">
        <v>154</v>
      </c>
      <c r="B88" s="107" t="s">
        <v>148</v>
      </c>
      <c r="C88" s="276"/>
      <c r="D88" s="277"/>
      <c r="E88" s="278">
        <f t="shared" ref="E88:E91" si="135">AL88</f>
        <v>0</v>
      </c>
      <c r="F88" s="176" t="str">
        <f t="shared" si="90"/>
        <v/>
      </c>
      <c r="G88" s="33"/>
      <c r="H88" s="192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5"/>
      <c r="AK88" s="85"/>
      <c r="AL88" s="193">
        <f>SUM(H88:AK88)</f>
        <v>0</v>
      </c>
    </row>
    <row r="89" spans="1:38" s="29" customFormat="1" ht="16.5" x14ac:dyDescent="0.2">
      <c r="A89" s="166" t="s">
        <v>152</v>
      </c>
      <c r="B89" s="107" t="s">
        <v>151</v>
      </c>
      <c r="C89" s="276">
        <v>0</v>
      </c>
      <c r="D89" s="277">
        <v>196614877</v>
      </c>
      <c r="E89" s="278">
        <f t="shared" si="135"/>
        <v>179526786</v>
      </c>
      <c r="F89" s="176">
        <f t="shared" si="90"/>
        <v>0.91308851466005803</v>
      </c>
      <c r="G89" s="33"/>
      <c r="H89" s="192"/>
      <c r="I89" s="84"/>
      <c r="J89" s="84">
        <v>8241933</v>
      </c>
      <c r="K89" s="84"/>
      <c r="L89" s="84"/>
      <c r="M89" s="84"/>
      <c r="N89" s="84"/>
      <c r="O89" s="84"/>
      <c r="P89" s="84"/>
      <c r="Q89" s="84">
        <v>171284853</v>
      </c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5"/>
      <c r="AK89" s="85"/>
      <c r="AL89" s="193">
        <f>SUM(H89:AK89)</f>
        <v>179526786</v>
      </c>
    </row>
    <row r="90" spans="1:38" s="45" customFormat="1" ht="18.75" x14ac:dyDescent="0.2">
      <c r="A90" s="170" t="s">
        <v>153</v>
      </c>
      <c r="B90" s="109" t="s">
        <v>155</v>
      </c>
      <c r="C90" s="270">
        <f t="shared" ref="C90" si="136">SUM(C88:C89)</f>
        <v>0</v>
      </c>
      <c r="D90" s="271">
        <f t="shared" ref="D90:E90" si="137">SUM(D88:D89)</f>
        <v>196614877</v>
      </c>
      <c r="E90" s="272">
        <f t="shared" si="137"/>
        <v>179526786</v>
      </c>
      <c r="F90" s="171">
        <f t="shared" si="90"/>
        <v>0.91308851466005803</v>
      </c>
      <c r="G90" s="35"/>
      <c r="H90" s="196">
        <f t="shared" ref="H90:AL90" si="138">SUM(H88:H89)</f>
        <v>0</v>
      </c>
      <c r="I90" s="88">
        <f t="shared" si="138"/>
        <v>0</v>
      </c>
      <c r="J90" s="88">
        <f t="shared" ref="J90" si="139">SUM(J88:J89)</f>
        <v>8241933</v>
      </c>
      <c r="K90" s="88">
        <f t="shared" si="138"/>
        <v>0</v>
      </c>
      <c r="L90" s="88">
        <f t="shared" si="138"/>
        <v>0</v>
      </c>
      <c r="M90" s="88">
        <f t="shared" ref="M90" si="140">SUM(M88:M89)</f>
        <v>0</v>
      </c>
      <c r="N90" s="88">
        <f t="shared" si="138"/>
        <v>0</v>
      </c>
      <c r="O90" s="88">
        <f t="shared" si="138"/>
        <v>0</v>
      </c>
      <c r="P90" s="88">
        <f t="shared" ref="P90" si="141">SUM(P88:P89)</f>
        <v>0</v>
      </c>
      <c r="Q90" s="88">
        <f t="shared" ref="Q90:R90" si="142">SUM(Q88:Q89)</f>
        <v>171284853</v>
      </c>
      <c r="R90" s="88">
        <f t="shared" si="142"/>
        <v>0</v>
      </c>
      <c r="S90" s="88">
        <f t="shared" si="138"/>
        <v>0</v>
      </c>
      <c r="T90" s="88">
        <f t="shared" si="138"/>
        <v>0</v>
      </c>
      <c r="U90" s="88">
        <f t="shared" si="138"/>
        <v>0</v>
      </c>
      <c r="V90" s="88">
        <f t="shared" si="138"/>
        <v>0</v>
      </c>
      <c r="W90" s="88">
        <f t="shared" si="138"/>
        <v>0</v>
      </c>
      <c r="X90" s="88">
        <f t="shared" si="138"/>
        <v>0</v>
      </c>
      <c r="Y90" s="88">
        <f t="shared" si="138"/>
        <v>0</v>
      </c>
      <c r="Z90" s="88">
        <f t="shared" ref="Z90:AA90" si="143">SUM(Z88:Z89)</f>
        <v>0</v>
      </c>
      <c r="AA90" s="88">
        <f t="shared" si="143"/>
        <v>0</v>
      </c>
      <c r="AB90" s="88">
        <f t="shared" ref="AB90" si="144">SUM(AB88:AB89)</f>
        <v>0</v>
      </c>
      <c r="AC90" s="88">
        <f t="shared" si="138"/>
        <v>0</v>
      </c>
      <c r="AD90" s="88">
        <f t="shared" si="138"/>
        <v>0</v>
      </c>
      <c r="AE90" s="88">
        <f t="shared" si="138"/>
        <v>0</v>
      </c>
      <c r="AF90" s="88">
        <f t="shared" ref="AF90:AG90" si="145">SUM(AF88:AF89)</f>
        <v>0</v>
      </c>
      <c r="AG90" s="88">
        <f t="shared" si="145"/>
        <v>0</v>
      </c>
      <c r="AH90" s="88">
        <f t="shared" si="138"/>
        <v>0</v>
      </c>
      <c r="AI90" s="88">
        <f t="shared" si="138"/>
        <v>0</v>
      </c>
      <c r="AJ90" s="92">
        <f t="shared" si="138"/>
        <v>0</v>
      </c>
      <c r="AK90" s="92">
        <f t="shared" ref="AK90" si="146">SUM(AK88:AK89)</f>
        <v>0</v>
      </c>
      <c r="AL90" s="197">
        <f t="shared" si="138"/>
        <v>179526786</v>
      </c>
    </row>
    <row r="91" spans="1:38" s="44" customFormat="1" ht="18" hidden="1" x14ac:dyDescent="0.2">
      <c r="A91" s="168" t="s">
        <v>156</v>
      </c>
      <c r="B91" s="108" t="s">
        <v>294</v>
      </c>
      <c r="C91" s="267"/>
      <c r="D91" s="268"/>
      <c r="E91" s="269">
        <f t="shared" si="135"/>
        <v>0</v>
      </c>
      <c r="F91" s="169"/>
      <c r="G91" s="37"/>
      <c r="H91" s="194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99"/>
      <c r="AK91" s="99"/>
      <c r="AL91" s="195">
        <f>SUM(H91:AK91)</f>
        <v>0</v>
      </c>
    </row>
    <row r="92" spans="1:38" s="29" customFormat="1" ht="16.5" x14ac:dyDescent="0.2">
      <c r="A92" s="166" t="s">
        <v>342</v>
      </c>
      <c r="B92" s="107" t="s">
        <v>251</v>
      </c>
      <c r="C92" s="276">
        <v>6822000</v>
      </c>
      <c r="D92" s="277">
        <v>6822000</v>
      </c>
      <c r="E92" s="278">
        <f t="shared" ref="E92:E93" si="147">AL92</f>
        <v>3471178</v>
      </c>
      <c r="F92" s="176">
        <f t="shared" si="90"/>
        <v>0.50882116681325129</v>
      </c>
      <c r="G92" s="33"/>
      <c r="H92" s="192"/>
      <c r="I92" s="85"/>
      <c r="J92" s="85"/>
      <c r="K92" s="85"/>
      <c r="L92" s="85"/>
      <c r="M92" s="85"/>
      <c r="N92" s="85"/>
      <c r="O92" s="85"/>
      <c r="P92" s="85"/>
      <c r="Q92" s="84"/>
      <c r="R92" s="84"/>
      <c r="S92" s="84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>
        <v>3471178</v>
      </c>
      <c r="AI92" s="85"/>
      <c r="AJ92" s="85"/>
      <c r="AK92" s="85"/>
      <c r="AL92" s="193">
        <f>SUM(H92:AK92)</f>
        <v>3471178</v>
      </c>
    </row>
    <row r="93" spans="1:38" s="29" customFormat="1" ht="16.5" x14ac:dyDescent="0.2">
      <c r="A93" s="166" t="s">
        <v>343</v>
      </c>
      <c r="B93" s="107" t="s">
        <v>295</v>
      </c>
      <c r="C93" s="276">
        <v>82868822</v>
      </c>
      <c r="D93" s="277">
        <v>82868822</v>
      </c>
      <c r="E93" s="278">
        <f t="shared" si="147"/>
        <v>57026394</v>
      </c>
      <c r="F93" s="176">
        <f t="shared" si="90"/>
        <v>0.68815258409248292</v>
      </c>
      <c r="G93" s="33"/>
      <c r="H93" s="192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>
        <v>57026394</v>
      </c>
      <c r="AI93" s="84"/>
      <c r="AJ93" s="85"/>
      <c r="AK93" s="85"/>
      <c r="AL93" s="193">
        <f>SUM(H93:AK93)</f>
        <v>57026394</v>
      </c>
    </row>
    <row r="94" spans="1:38" s="44" customFormat="1" ht="18" x14ac:dyDescent="0.2">
      <c r="A94" s="168" t="s">
        <v>157</v>
      </c>
      <c r="B94" s="108" t="s">
        <v>305</v>
      </c>
      <c r="C94" s="267">
        <f t="shared" ref="C94" si="148">SUM(C92:C93)</f>
        <v>89690822</v>
      </c>
      <c r="D94" s="268">
        <f t="shared" ref="D94:E94" si="149">SUM(D92:D93)</f>
        <v>89690822</v>
      </c>
      <c r="E94" s="269">
        <f t="shared" si="149"/>
        <v>60497572</v>
      </c>
      <c r="F94" s="169">
        <f t="shared" si="90"/>
        <v>0.67451240440186844</v>
      </c>
      <c r="G94" s="37"/>
      <c r="H94" s="194">
        <f t="shared" ref="H94:AL94" si="150">SUM(H92:H93)</f>
        <v>0</v>
      </c>
      <c r="I94" s="86">
        <f t="shared" si="150"/>
        <v>0</v>
      </c>
      <c r="J94" s="86">
        <f t="shared" ref="J94" si="151">SUM(J92:J93)</f>
        <v>0</v>
      </c>
      <c r="K94" s="86">
        <f t="shared" si="150"/>
        <v>0</v>
      </c>
      <c r="L94" s="86">
        <f t="shared" si="150"/>
        <v>0</v>
      </c>
      <c r="M94" s="86">
        <f t="shared" ref="M94" si="152">SUM(M92:M93)</f>
        <v>0</v>
      </c>
      <c r="N94" s="86">
        <f t="shared" si="150"/>
        <v>0</v>
      </c>
      <c r="O94" s="86">
        <f t="shared" si="150"/>
        <v>0</v>
      </c>
      <c r="P94" s="86">
        <f t="shared" ref="P94" si="153">SUM(P92:P93)</f>
        <v>0</v>
      </c>
      <c r="Q94" s="86">
        <f t="shared" ref="Q94:R94" si="154">SUM(Q92:Q93)</f>
        <v>0</v>
      </c>
      <c r="R94" s="86">
        <f t="shared" si="154"/>
        <v>0</v>
      </c>
      <c r="S94" s="86">
        <f t="shared" si="150"/>
        <v>0</v>
      </c>
      <c r="T94" s="86">
        <f t="shared" si="150"/>
        <v>0</v>
      </c>
      <c r="U94" s="86">
        <f t="shared" si="150"/>
        <v>0</v>
      </c>
      <c r="V94" s="86">
        <f t="shared" si="150"/>
        <v>0</v>
      </c>
      <c r="W94" s="86">
        <f t="shared" si="150"/>
        <v>0</v>
      </c>
      <c r="X94" s="86">
        <f t="shared" si="150"/>
        <v>0</v>
      </c>
      <c r="Y94" s="86">
        <f t="shared" si="150"/>
        <v>0</v>
      </c>
      <c r="Z94" s="86">
        <f t="shared" ref="Z94:AA94" si="155">SUM(Z92:Z93)</f>
        <v>0</v>
      </c>
      <c r="AA94" s="86">
        <f t="shared" si="155"/>
        <v>0</v>
      </c>
      <c r="AB94" s="86">
        <f t="shared" ref="AB94" si="156">SUM(AB92:AB93)</f>
        <v>0</v>
      </c>
      <c r="AC94" s="86">
        <f t="shared" si="150"/>
        <v>0</v>
      </c>
      <c r="AD94" s="86">
        <f t="shared" si="150"/>
        <v>0</v>
      </c>
      <c r="AE94" s="86">
        <f t="shared" si="150"/>
        <v>0</v>
      </c>
      <c r="AF94" s="86">
        <f t="shared" ref="AF94:AG94" si="157">SUM(AF92:AF93)</f>
        <v>0</v>
      </c>
      <c r="AG94" s="86">
        <f t="shared" si="157"/>
        <v>0</v>
      </c>
      <c r="AH94" s="86">
        <f t="shared" si="150"/>
        <v>60497572</v>
      </c>
      <c r="AI94" s="86">
        <f t="shared" si="150"/>
        <v>0</v>
      </c>
      <c r="AJ94" s="99">
        <f t="shared" si="150"/>
        <v>0</v>
      </c>
      <c r="AK94" s="99">
        <f t="shared" ref="AK94" si="158">SUM(AK92:AK93)</f>
        <v>0</v>
      </c>
      <c r="AL94" s="195">
        <f t="shared" si="150"/>
        <v>60497572</v>
      </c>
    </row>
    <row r="95" spans="1:38" s="29" customFormat="1" ht="16.5" x14ac:dyDescent="0.2">
      <c r="A95" s="166" t="s">
        <v>158</v>
      </c>
      <c r="B95" s="107" t="s">
        <v>253</v>
      </c>
      <c r="C95" s="276">
        <v>8000000</v>
      </c>
      <c r="D95" s="277">
        <v>8000000</v>
      </c>
      <c r="E95" s="278">
        <f t="shared" ref="E95:E97" si="159">AL95</f>
        <v>11711213</v>
      </c>
      <c r="F95" s="176">
        <f t="shared" si="90"/>
        <v>1.4639016250000001</v>
      </c>
      <c r="G95" s="33"/>
      <c r="H95" s="192"/>
      <c r="I95" s="85"/>
      <c r="J95" s="85"/>
      <c r="K95" s="85"/>
      <c r="L95" s="85"/>
      <c r="M95" s="85"/>
      <c r="N95" s="85"/>
      <c r="O95" s="85"/>
      <c r="P95" s="85"/>
      <c r="Q95" s="84"/>
      <c r="R95" s="84"/>
      <c r="S95" s="84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>
        <v>11711213</v>
      </c>
      <c r="AJ95" s="85"/>
      <c r="AK95" s="85"/>
      <c r="AL95" s="193">
        <f>SUM(H95:AK95)</f>
        <v>11711213</v>
      </c>
    </row>
    <row r="96" spans="1:38" s="29" customFormat="1" ht="16.5" hidden="1" x14ac:dyDescent="0.2">
      <c r="A96" s="166" t="s">
        <v>159</v>
      </c>
      <c r="B96" s="107" t="s">
        <v>161</v>
      </c>
      <c r="C96" s="276"/>
      <c r="D96" s="277"/>
      <c r="E96" s="278">
        <f t="shared" si="159"/>
        <v>0</v>
      </c>
      <c r="F96" s="176" t="str">
        <f t="shared" si="90"/>
        <v/>
      </c>
      <c r="G96" s="33"/>
      <c r="H96" s="192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5"/>
      <c r="AK96" s="85"/>
      <c r="AL96" s="193">
        <f>SUM(H96:AK96)</f>
        <v>0</v>
      </c>
    </row>
    <row r="97" spans="1:38" s="29" customFormat="1" ht="16.5" hidden="1" x14ac:dyDescent="0.2">
      <c r="A97" s="166" t="s">
        <v>160</v>
      </c>
      <c r="B97" s="107" t="s">
        <v>250</v>
      </c>
      <c r="C97" s="276"/>
      <c r="D97" s="277"/>
      <c r="E97" s="278">
        <f t="shared" si="159"/>
        <v>0</v>
      </c>
      <c r="F97" s="176" t="str">
        <f t="shared" si="90"/>
        <v/>
      </c>
      <c r="G97" s="33"/>
      <c r="H97" s="192"/>
      <c r="I97" s="85"/>
      <c r="J97" s="85"/>
      <c r="K97" s="85"/>
      <c r="L97" s="85"/>
      <c r="M97" s="85"/>
      <c r="N97" s="85"/>
      <c r="O97" s="85"/>
      <c r="P97" s="85"/>
      <c r="Q97" s="84"/>
      <c r="R97" s="84"/>
      <c r="S97" s="84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5"/>
      <c r="AL97" s="193">
        <f>SUM(H97:AK97)</f>
        <v>0</v>
      </c>
    </row>
    <row r="98" spans="1:38" s="44" customFormat="1" ht="18" x14ac:dyDescent="0.2">
      <c r="A98" s="168" t="s">
        <v>298</v>
      </c>
      <c r="B98" s="108" t="s">
        <v>299</v>
      </c>
      <c r="C98" s="267">
        <f t="shared" ref="C98" si="160">SUM(C95:C97)</f>
        <v>8000000</v>
      </c>
      <c r="D98" s="268">
        <f t="shared" ref="D98:E98" si="161">SUM(D95:D97)</f>
        <v>8000000</v>
      </c>
      <c r="E98" s="269">
        <f t="shared" si="161"/>
        <v>11711213</v>
      </c>
      <c r="F98" s="169">
        <f t="shared" si="90"/>
        <v>1.4639016250000001</v>
      </c>
      <c r="G98" s="37"/>
      <c r="H98" s="194">
        <f t="shared" ref="H98:AL98" si="162">SUM(H95:H97)</f>
        <v>0</v>
      </c>
      <c r="I98" s="99">
        <f t="shared" si="162"/>
        <v>0</v>
      </c>
      <c r="J98" s="99">
        <f t="shared" ref="J98" si="163">SUM(J95:J97)</f>
        <v>0</v>
      </c>
      <c r="K98" s="99">
        <f t="shared" si="162"/>
        <v>0</v>
      </c>
      <c r="L98" s="99">
        <f t="shared" si="162"/>
        <v>0</v>
      </c>
      <c r="M98" s="99">
        <f t="shared" ref="M98" si="164">SUM(M95:M97)</f>
        <v>0</v>
      </c>
      <c r="N98" s="99">
        <f t="shared" si="162"/>
        <v>0</v>
      </c>
      <c r="O98" s="99">
        <f t="shared" si="162"/>
        <v>0</v>
      </c>
      <c r="P98" s="99">
        <f t="shared" ref="P98" si="165">SUM(P95:P97)</f>
        <v>0</v>
      </c>
      <c r="Q98" s="86">
        <f t="shared" ref="Q98:R98" si="166">SUM(Q95:Q97)</f>
        <v>0</v>
      </c>
      <c r="R98" s="86">
        <f t="shared" si="166"/>
        <v>0</v>
      </c>
      <c r="S98" s="86">
        <f t="shared" si="162"/>
        <v>0</v>
      </c>
      <c r="T98" s="99">
        <f t="shared" si="162"/>
        <v>0</v>
      </c>
      <c r="U98" s="99">
        <f t="shared" si="162"/>
        <v>0</v>
      </c>
      <c r="V98" s="99">
        <f t="shared" si="162"/>
        <v>0</v>
      </c>
      <c r="W98" s="99">
        <f t="shared" si="162"/>
        <v>0</v>
      </c>
      <c r="X98" s="99">
        <f t="shared" si="162"/>
        <v>0</v>
      </c>
      <c r="Y98" s="99">
        <f t="shared" si="162"/>
        <v>0</v>
      </c>
      <c r="Z98" s="99">
        <f t="shared" ref="Z98:AA98" si="167">SUM(Z95:Z97)</f>
        <v>0</v>
      </c>
      <c r="AA98" s="99">
        <f t="shared" si="167"/>
        <v>0</v>
      </c>
      <c r="AB98" s="99">
        <f t="shared" ref="AB98" si="168">SUM(AB95:AB97)</f>
        <v>0</v>
      </c>
      <c r="AC98" s="99">
        <f t="shared" si="162"/>
        <v>0</v>
      </c>
      <c r="AD98" s="99">
        <f t="shared" si="162"/>
        <v>0</v>
      </c>
      <c r="AE98" s="99">
        <f t="shared" si="162"/>
        <v>0</v>
      </c>
      <c r="AF98" s="99">
        <f t="shared" ref="AF98:AG98" si="169">SUM(AF95:AF97)</f>
        <v>0</v>
      </c>
      <c r="AG98" s="99">
        <f t="shared" si="169"/>
        <v>0</v>
      </c>
      <c r="AH98" s="99">
        <f t="shared" si="162"/>
        <v>0</v>
      </c>
      <c r="AI98" s="99">
        <f t="shared" si="162"/>
        <v>11711213</v>
      </c>
      <c r="AJ98" s="99">
        <f t="shared" si="162"/>
        <v>0</v>
      </c>
      <c r="AK98" s="99">
        <f t="shared" ref="AK98" si="170">SUM(AK95:AK97)</f>
        <v>0</v>
      </c>
      <c r="AL98" s="195">
        <f t="shared" si="162"/>
        <v>11711213</v>
      </c>
    </row>
    <row r="99" spans="1:38" s="29" customFormat="1" ht="16.5" x14ac:dyDescent="0.2">
      <c r="A99" s="166" t="s">
        <v>303</v>
      </c>
      <c r="B99" s="107" t="s">
        <v>497</v>
      </c>
      <c r="C99" s="276">
        <v>1032599</v>
      </c>
      <c r="D99" s="277">
        <v>1032599</v>
      </c>
      <c r="E99" s="278">
        <f t="shared" ref="E99:E101" si="171">AL99</f>
        <v>0</v>
      </c>
      <c r="F99" s="176" t="str">
        <f t="shared" si="90"/>
        <v/>
      </c>
      <c r="G99" s="33"/>
      <c r="H99" s="192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5"/>
      <c r="AK99" s="85"/>
      <c r="AL99" s="193">
        <f>SUM(H99:AK99)</f>
        <v>0</v>
      </c>
    </row>
    <row r="100" spans="1:38" s="29" customFormat="1" ht="16.5" x14ac:dyDescent="0.2">
      <c r="A100" s="166" t="s">
        <v>304</v>
      </c>
      <c r="B100" s="107" t="s">
        <v>264</v>
      </c>
      <c r="C100" s="276">
        <v>115974</v>
      </c>
      <c r="D100" s="277">
        <v>115974</v>
      </c>
      <c r="E100" s="278">
        <f t="shared" si="171"/>
        <v>115974</v>
      </c>
      <c r="F100" s="176">
        <f t="shared" si="90"/>
        <v>1</v>
      </c>
      <c r="G100" s="33"/>
      <c r="H100" s="192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>
        <v>115974</v>
      </c>
      <c r="AI100" s="84"/>
      <c r="AJ100" s="85"/>
      <c r="AK100" s="85"/>
      <c r="AL100" s="193">
        <f>SUM(H100:AK100)</f>
        <v>115974</v>
      </c>
    </row>
    <row r="101" spans="1:38" s="29" customFormat="1" ht="16.5" x14ac:dyDescent="0.2">
      <c r="A101" s="166" t="s">
        <v>302</v>
      </c>
      <c r="B101" s="107" t="s">
        <v>301</v>
      </c>
      <c r="C101" s="276">
        <v>1427</v>
      </c>
      <c r="D101" s="277">
        <v>1427</v>
      </c>
      <c r="E101" s="278">
        <f t="shared" si="171"/>
        <v>1427</v>
      </c>
      <c r="F101" s="176">
        <f t="shared" si="90"/>
        <v>1</v>
      </c>
      <c r="G101" s="33"/>
      <c r="H101" s="192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  <c r="AC101" s="84"/>
      <c r="AD101" s="84"/>
      <c r="AE101" s="84"/>
      <c r="AF101" s="84"/>
      <c r="AG101" s="84"/>
      <c r="AH101" s="84">
        <v>1427</v>
      </c>
      <c r="AI101" s="84"/>
      <c r="AJ101" s="85"/>
      <c r="AK101" s="85"/>
      <c r="AL101" s="193">
        <f>SUM(H101:AK101)</f>
        <v>1427</v>
      </c>
    </row>
    <row r="102" spans="1:38" s="44" customFormat="1" ht="18" x14ac:dyDescent="0.2">
      <c r="A102" s="168" t="s">
        <v>297</v>
      </c>
      <c r="B102" s="108" t="s">
        <v>300</v>
      </c>
      <c r="C102" s="267">
        <f t="shared" ref="C102" si="172">SUM(C99:C101)</f>
        <v>1150000</v>
      </c>
      <c r="D102" s="268">
        <f t="shared" ref="D102:E102" si="173">SUM(D99:D101)</f>
        <v>1150000</v>
      </c>
      <c r="E102" s="269">
        <f t="shared" si="173"/>
        <v>117401</v>
      </c>
      <c r="F102" s="169">
        <f t="shared" si="90"/>
        <v>0.10208782608695652</v>
      </c>
      <c r="G102" s="37"/>
      <c r="H102" s="194">
        <f t="shared" ref="H102:AL102" si="174">SUM(H99:H101)</f>
        <v>0</v>
      </c>
      <c r="I102" s="99">
        <f t="shared" si="174"/>
        <v>0</v>
      </c>
      <c r="J102" s="99">
        <f t="shared" ref="J102" si="175">SUM(J99:J101)</f>
        <v>0</v>
      </c>
      <c r="K102" s="99">
        <f t="shared" si="174"/>
        <v>0</v>
      </c>
      <c r="L102" s="99">
        <f t="shared" si="174"/>
        <v>0</v>
      </c>
      <c r="M102" s="99">
        <f t="shared" ref="M102" si="176">SUM(M99:M101)</f>
        <v>0</v>
      </c>
      <c r="N102" s="99">
        <f t="shared" si="174"/>
        <v>0</v>
      </c>
      <c r="O102" s="99">
        <f t="shared" si="174"/>
        <v>0</v>
      </c>
      <c r="P102" s="99">
        <f t="shared" ref="P102" si="177">SUM(P99:P101)</f>
        <v>0</v>
      </c>
      <c r="Q102" s="86">
        <f t="shared" ref="Q102:R102" si="178">SUM(Q99:Q101)</f>
        <v>0</v>
      </c>
      <c r="R102" s="86">
        <f t="shared" si="178"/>
        <v>0</v>
      </c>
      <c r="S102" s="86">
        <f t="shared" si="174"/>
        <v>0</v>
      </c>
      <c r="T102" s="99">
        <f t="shared" si="174"/>
        <v>0</v>
      </c>
      <c r="U102" s="99">
        <f t="shared" si="174"/>
        <v>0</v>
      </c>
      <c r="V102" s="99">
        <f t="shared" si="174"/>
        <v>0</v>
      </c>
      <c r="W102" s="99">
        <f t="shared" si="174"/>
        <v>0</v>
      </c>
      <c r="X102" s="99">
        <f t="shared" si="174"/>
        <v>0</v>
      </c>
      <c r="Y102" s="99">
        <f t="shared" si="174"/>
        <v>0</v>
      </c>
      <c r="Z102" s="99">
        <f t="shared" ref="Z102:AA102" si="179">SUM(Z99:Z101)</f>
        <v>0</v>
      </c>
      <c r="AA102" s="99">
        <f t="shared" si="179"/>
        <v>0</v>
      </c>
      <c r="AB102" s="99">
        <f t="shared" ref="AB102" si="180">SUM(AB99:AB101)</f>
        <v>0</v>
      </c>
      <c r="AC102" s="99">
        <f t="shared" si="174"/>
        <v>0</v>
      </c>
      <c r="AD102" s="99">
        <f t="shared" si="174"/>
        <v>0</v>
      </c>
      <c r="AE102" s="99">
        <f t="shared" si="174"/>
        <v>0</v>
      </c>
      <c r="AF102" s="99">
        <f t="shared" ref="AF102:AG102" si="181">SUM(AF99:AF101)</f>
        <v>0</v>
      </c>
      <c r="AG102" s="99">
        <f t="shared" si="181"/>
        <v>0</v>
      </c>
      <c r="AH102" s="99">
        <f t="shared" si="174"/>
        <v>117401</v>
      </c>
      <c r="AI102" s="99">
        <f t="shared" si="174"/>
        <v>0</v>
      </c>
      <c r="AJ102" s="99">
        <f t="shared" si="174"/>
        <v>0</v>
      </c>
      <c r="AK102" s="99">
        <f t="shared" ref="AK102" si="182">SUM(AK99:AK101)</f>
        <v>0</v>
      </c>
      <c r="AL102" s="195">
        <f t="shared" si="174"/>
        <v>117401</v>
      </c>
    </row>
    <row r="103" spans="1:38" s="45" customFormat="1" ht="18.75" x14ac:dyDescent="0.2">
      <c r="A103" s="170" t="s">
        <v>162</v>
      </c>
      <c r="B103" s="109" t="s">
        <v>163</v>
      </c>
      <c r="C103" s="270">
        <f t="shared" ref="C103" si="183">SUM(C102,C98,C94,C91)</f>
        <v>98840822</v>
      </c>
      <c r="D103" s="271">
        <f t="shared" ref="D103:E103" si="184">SUM(D102,D98,D94,D91)</f>
        <v>98840822</v>
      </c>
      <c r="E103" s="272">
        <f t="shared" si="184"/>
        <v>72326186</v>
      </c>
      <c r="F103" s="171">
        <f t="shared" si="90"/>
        <v>0.7317440763493448</v>
      </c>
      <c r="G103" s="35"/>
      <c r="H103" s="196">
        <f t="shared" ref="H103:AL103" si="185">SUM(H102,H98,H94,H91)</f>
        <v>0</v>
      </c>
      <c r="I103" s="92">
        <f t="shared" si="185"/>
        <v>0</v>
      </c>
      <c r="J103" s="92">
        <f t="shared" ref="J103" si="186">SUM(J102,J98,J94,J91)</f>
        <v>0</v>
      </c>
      <c r="K103" s="92">
        <f t="shared" si="185"/>
        <v>0</v>
      </c>
      <c r="L103" s="92">
        <f t="shared" si="185"/>
        <v>0</v>
      </c>
      <c r="M103" s="92">
        <f t="shared" ref="M103" si="187">SUM(M102,M98,M94,M91)</f>
        <v>0</v>
      </c>
      <c r="N103" s="92">
        <f t="shared" si="185"/>
        <v>0</v>
      </c>
      <c r="O103" s="92">
        <f t="shared" si="185"/>
        <v>0</v>
      </c>
      <c r="P103" s="92">
        <f t="shared" ref="P103" si="188">SUM(P102,P98,P94,P91)</f>
        <v>0</v>
      </c>
      <c r="Q103" s="92">
        <f t="shared" ref="Q103:R103" si="189">SUM(Q102,Q98,Q94,Q91)</f>
        <v>0</v>
      </c>
      <c r="R103" s="92">
        <f t="shared" si="189"/>
        <v>0</v>
      </c>
      <c r="S103" s="92">
        <f t="shared" si="185"/>
        <v>0</v>
      </c>
      <c r="T103" s="92">
        <f t="shared" si="185"/>
        <v>0</v>
      </c>
      <c r="U103" s="92">
        <f t="shared" si="185"/>
        <v>0</v>
      </c>
      <c r="V103" s="92">
        <f t="shared" si="185"/>
        <v>0</v>
      </c>
      <c r="W103" s="92">
        <f t="shared" si="185"/>
        <v>0</v>
      </c>
      <c r="X103" s="92">
        <f t="shared" si="185"/>
        <v>0</v>
      </c>
      <c r="Y103" s="92">
        <f t="shared" si="185"/>
        <v>0</v>
      </c>
      <c r="Z103" s="92">
        <f t="shared" ref="Z103:AA103" si="190">SUM(Z102,Z98,Z94,Z91)</f>
        <v>0</v>
      </c>
      <c r="AA103" s="92">
        <f t="shared" si="190"/>
        <v>0</v>
      </c>
      <c r="AB103" s="92">
        <f t="shared" ref="AB103" si="191">SUM(AB102,AB98,AB94,AB91)</f>
        <v>0</v>
      </c>
      <c r="AC103" s="92">
        <f t="shared" si="185"/>
        <v>0</v>
      </c>
      <c r="AD103" s="92">
        <f t="shared" si="185"/>
        <v>0</v>
      </c>
      <c r="AE103" s="92">
        <f t="shared" si="185"/>
        <v>0</v>
      </c>
      <c r="AF103" s="92">
        <f t="shared" ref="AF103:AG103" si="192">SUM(AF102,AF98,AF94,AF91)</f>
        <v>0</v>
      </c>
      <c r="AG103" s="92">
        <f t="shared" si="192"/>
        <v>0</v>
      </c>
      <c r="AH103" s="92">
        <f t="shared" si="185"/>
        <v>60614973</v>
      </c>
      <c r="AI103" s="92">
        <f t="shared" si="185"/>
        <v>11711213</v>
      </c>
      <c r="AJ103" s="92">
        <f t="shared" si="185"/>
        <v>0</v>
      </c>
      <c r="AK103" s="92">
        <f t="shared" ref="AK103" si="193">SUM(AK102,AK98,AK94,AK91)</f>
        <v>0</v>
      </c>
      <c r="AL103" s="197">
        <f t="shared" si="185"/>
        <v>72326186</v>
      </c>
    </row>
    <row r="104" spans="1:38" s="29" customFormat="1" ht="16.5" hidden="1" x14ac:dyDescent="0.2">
      <c r="A104" s="166" t="s">
        <v>166</v>
      </c>
      <c r="B104" s="107" t="s">
        <v>172</v>
      </c>
      <c r="C104" s="276"/>
      <c r="D104" s="277"/>
      <c r="E104" s="278">
        <f t="shared" ref="E104:E112" si="194">AL104</f>
        <v>0</v>
      </c>
      <c r="F104" s="176" t="str">
        <f t="shared" si="90"/>
        <v/>
      </c>
      <c r="G104" s="33"/>
      <c r="H104" s="192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5"/>
      <c r="AK104" s="85"/>
      <c r="AL104" s="193">
        <f t="shared" ref="AL104:AL112" si="195">SUM(H104:AK104)</f>
        <v>0</v>
      </c>
    </row>
    <row r="105" spans="1:38" s="29" customFormat="1" ht="16.5" x14ac:dyDescent="0.2">
      <c r="A105" s="166" t="s">
        <v>167</v>
      </c>
      <c r="B105" s="107" t="s">
        <v>252</v>
      </c>
      <c r="C105" s="276">
        <v>0</v>
      </c>
      <c r="D105" s="277">
        <v>425232</v>
      </c>
      <c r="E105" s="278">
        <f t="shared" si="194"/>
        <v>475732</v>
      </c>
      <c r="F105" s="176">
        <f t="shared" si="90"/>
        <v>1.1187587011325582</v>
      </c>
      <c r="G105" s="33"/>
      <c r="H105" s="192">
        <v>35000</v>
      </c>
      <c r="I105" s="84">
        <v>16000</v>
      </c>
      <c r="J105" s="84"/>
      <c r="K105" s="84">
        <v>415732</v>
      </c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>
        <v>9000</v>
      </c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5"/>
      <c r="AK105" s="85"/>
      <c r="AL105" s="193">
        <f t="shared" si="195"/>
        <v>475732</v>
      </c>
    </row>
    <row r="106" spans="1:38" s="29" customFormat="1" ht="16.5" x14ac:dyDescent="0.2">
      <c r="A106" s="166" t="s">
        <v>168</v>
      </c>
      <c r="B106" s="107" t="s">
        <v>83</v>
      </c>
      <c r="C106" s="276">
        <v>0</v>
      </c>
      <c r="D106" s="277">
        <v>100000</v>
      </c>
      <c r="E106" s="278">
        <f t="shared" si="194"/>
        <v>33556</v>
      </c>
      <c r="F106" s="176">
        <f t="shared" si="90"/>
        <v>0.33556000000000002</v>
      </c>
      <c r="G106" s="33"/>
      <c r="H106" s="192"/>
      <c r="I106" s="84"/>
      <c r="J106" s="84"/>
      <c r="K106" s="84">
        <v>33556</v>
      </c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5"/>
      <c r="AK106" s="85"/>
      <c r="AL106" s="193">
        <f t="shared" si="195"/>
        <v>33556</v>
      </c>
    </row>
    <row r="107" spans="1:38" s="29" customFormat="1" ht="16.5" x14ac:dyDescent="0.2">
      <c r="A107" s="166" t="s">
        <v>169</v>
      </c>
      <c r="B107" s="107" t="s">
        <v>326</v>
      </c>
      <c r="C107" s="276">
        <v>1596000</v>
      </c>
      <c r="D107" s="277">
        <v>1597500</v>
      </c>
      <c r="E107" s="278">
        <f t="shared" si="194"/>
        <v>77500</v>
      </c>
      <c r="F107" s="176">
        <f t="shared" si="90"/>
        <v>4.8513302034428794E-2</v>
      </c>
      <c r="G107" s="33"/>
      <c r="H107" s="192"/>
      <c r="I107" s="84">
        <v>64000</v>
      </c>
      <c r="J107" s="84"/>
      <c r="K107" s="84">
        <v>13500</v>
      </c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5"/>
      <c r="AK107" s="85"/>
      <c r="AL107" s="193">
        <f t="shared" si="195"/>
        <v>77500</v>
      </c>
    </row>
    <row r="108" spans="1:38" s="29" customFormat="1" ht="16.5" x14ac:dyDescent="0.2">
      <c r="A108" s="166" t="s">
        <v>170</v>
      </c>
      <c r="B108" s="107" t="s">
        <v>174</v>
      </c>
      <c r="C108" s="276">
        <v>4432266</v>
      </c>
      <c r="D108" s="277">
        <v>4432266</v>
      </c>
      <c r="E108" s="278">
        <f t="shared" si="194"/>
        <v>559625</v>
      </c>
      <c r="F108" s="176">
        <f t="shared" si="90"/>
        <v>0.12626160072522724</v>
      </c>
      <c r="G108" s="33"/>
      <c r="H108" s="192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4"/>
      <c r="AD108" s="84"/>
      <c r="AE108" s="84">
        <v>559625</v>
      </c>
      <c r="AF108" s="84"/>
      <c r="AG108" s="84"/>
      <c r="AH108" s="84"/>
      <c r="AI108" s="84"/>
      <c r="AJ108" s="85"/>
      <c r="AK108" s="85"/>
      <c r="AL108" s="193">
        <f t="shared" si="195"/>
        <v>559625</v>
      </c>
    </row>
    <row r="109" spans="1:38" s="29" customFormat="1" ht="16.5" x14ac:dyDescent="0.2">
      <c r="A109" s="166" t="s">
        <v>171</v>
      </c>
      <c r="B109" s="107" t="s">
        <v>215</v>
      </c>
      <c r="C109" s="276">
        <v>1196712</v>
      </c>
      <c r="D109" s="277">
        <v>1272681</v>
      </c>
      <c r="E109" s="278">
        <f t="shared" si="194"/>
        <v>220027</v>
      </c>
      <c r="F109" s="176">
        <f t="shared" si="90"/>
        <v>0.17288464273451085</v>
      </c>
      <c r="G109" s="33"/>
      <c r="H109" s="192"/>
      <c r="I109" s="85">
        <v>21600</v>
      </c>
      <c r="J109" s="85"/>
      <c r="K109" s="85">
        <v>47328</v>
      </c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>
        <v>151099</v>
      </c>
      <c r="AF109" s="84"/>
      <c r="AG109" s="84"/>
      <c r="AH109" s="84"/>
      <c r="AI109" s="84"/>
      <c r="AJ109" s="85"/>
      <c r="AK109" s="85"/>
      <c r="AL109" s="193">
        <f t="shared" si="195"/>
        <v>220027</v>
      </c>
    </row>
    <row r="110" spans="1:38" s="29" customFormat="1" ht="16.5" hidden="1" x14ac:dyDescent="0.2">
      <c r="A110" s="166" t="s">
        <v>175</v>
      </c>
      <c r="B110" s="107" t="s">
        <v>349</v>
      </c>
      <c r="C110" s="276"/>
      <c r="D110" s="277"/>
      <c r="E110" s="278">
        <f t="shared" si="194"/>
        <v>0</v>
      </c>
      <c r="F110" s="176" t="str">
        <f t="shared" si="90"/>
        <v/>
      </c>
      <c r="G110" s="33"/>
      <c r="H110" s="192"/>
      <c r="I110" s="85"/>
      <c r="J110" s="85"/>
      <c r="K110" s="85"/>
      <c r="L110" s="85"/>
      <c r="M110" s="85"/>
      <c r="N110" s="85"/>
      <c r="O110" s="85"/>
      <c r="P110" s="85"/>
      <c r="Q110" s="84"/>
      <c r="R110" s="84"/>
      <c r="S110" s="84"/>
      <c r="T110" s="85"/>
      <c r="U110" s="85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5"/>
      <c r="AL110" s="193">
        <f t="shared" si="195"/>
        <v>0</v>
      </c>
    </row>
    <row r="111" spans="1:38" s="29" customFormat="1" ht="16.5" x14ac:dyDescent="0.2">
      <c r="A111" s="166" t="s">
        <v>177</v>
      </c>
      <c r="B111" s="107" t="s">
        <v>178</v>
      </c>
      <c r="C111" s="276">
        <v>0</v>
      </c>
      <c r="D111" s="277">
        <v>16</v>
      </c>
      <c r="E111" s="278">
        <f t="shared" si="194"/>
        <v>43</v>
      </c>
      <c r="F111" s="176">
        <f t="shared" si="90"/>
        <v>2.6875</v>
      </c>
      <c r="G111" s="33"/>
      <c r="H111" s="192">
        <v>27</v>
      </c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>
        <v>16</v>
      </c>
      <c r="AJ111" s="84"/>
      <c r="AK111" s="84"/>
      <c r="AL111" s="193">
        <f t="shared" si="195"/>
        <v>43</v>
      </c>
    </row>
    <row r="112" spans="1:38" s="29" customFormat="1" ht="16.5" x14ac:dyDescent="0.2">
      <c r="A112" s="166" t="s">
        <v>306</v>
      </c>
      <c r="B112" s="107" t="s">
        <v>179</v>
      </c>
      <c r="C112" s="276">
        <v>0</v>
      </c>
      <c r="D112" s="277">
        <v>20187</v>
      </c>
      <c r="E112" s="278">
        <f t="shared" si="194"/>
        <v>5341</v>
      </c>
      <c r="F112" s="176">
        <f t="shared" si="90"/>
        <v>0.26457621241392976</v>
      </c>
      <c r="G112" s="33"/>
      <c r="H112" s="192">
        <v>3857</v>
      </c>
      <c r="I112" s="84"/>
      <c r="J112" s="84"/>
      <c r="K112" s="84">
        <v>1328</v>
      </c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>
        <v>154</v>
      </c>
      <c r="W112" s="84"/>
      <c r="X112" s="84"/>
      <c r="Y112" s="84"/>
      <c r="Z112" s="84"/>
      <c r="AA112" s="84">
        <v>2</v>
      </c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193">
        <f t="shared" si="195"/>
        <v>5341</v>
      </c>
    </row>
    <row r="113" spans="1:38" s="45" customFormat="1" ht="18.75" x14ac:dyDescent="0.2">
      <c r="A113" s="170" t="s">
        <v>164</v>
      </c>
      <c r="B113" s="109" t="s">
        <v>165</v>
      </c>
      <c r="C113" s="270">
        <f t="shared" ref="C113:AL113" si="196">SUM(C104:C112)</f>
        <v>7224978</v>
      </c>
      <c r="D113" s="271">
        <f t="shared" ref="D113:E113" si="197">SUM(D104:D112)</f>
        <v>7847882</v>
      </c>
      <c r="E113" s="272">
        <f t="shared" si="197"/>
        <v>1371824</v>
      </c>
      <c r="F113" s="171">
        <f t="shared" si="90"/>
        <v>0.17480181276935611</v>
      </c>
      <c r="G113" s="38"/>
      <c r="H113" s="196">
        <f t="shared" si="196"/>
        <v>38884</v>
      </c>
      <c r="I113" s="92">
        <f t="shared" si="196"/>
        <v>101600</v>
      </c>
      <c r="J113" s="92">
        <f t="shared" ref="J113" si="198">SUM(J104:J112)</f>
        <v>0</v>
      </c>
      <c r="K113" s="92">
        <f t="shared" si="196"/>
        <v>511444</v>
      </c>
      <c r="L113" s="92">
        <f t="shared" si="196"/>
        <v>0</v>
      </c>
      <c r="M113" s="92">
        <f t="shared" ref="M113" si="199">SUM(M104:M112)</f>
        <v>0</v>
      </c>
      <c r="N113" s="92">
        <f t="shared" si="196"/>
        <v>0</v>
      </c>
      <c r="O113" s="92">
        <f t="shared" si="196"/>
        <v>0</v>
      </c>
      <c r="P113" s="92">
        <f t="shared" ref="P113" si="200">SUM(P104:P112)</f>
        <v>0</v>
      </c>
      <c r="Q113" s="92">
        <f t="shared" ref="Q113:R113" si="201">SUM(Q104:Q112)</f>
        <v>0</v>
      </c>
      <c r="R113" s="92">
        <f t="shared" si="201"/>
        <v>0</v>
      </c>
      <c r="S113" s="92">
        <f t="shared" si="196"/>
        <v>0</v>
      </c>
      <c r="T113" s="92">
        <f t="shared" si="196"/>
        <v>0</v>
      </c>
      <c r="U113" s="92">
        <f t="shared" si="196"/>
        <v>0</v>
      </c>
      <c r="V113" s="92">
        <f t="shared" si="196"/>
        <v>9154</v>
      </c>
      <c r="W113" s="92">
        <f t="shared" si="196"/>
        <v>0</v>
      </c>
      <c r="X113" s="92">
        <f t="shared" si="196"/>
        <v>0</v>
      </c>
      <c r="Y113" s="92">
        <f t="shared" si="196"/>
        <v>0</v>
      </c>
      <c r="Z113" s="92">
        <f t="shared" ref="Z113:AA113" si="202">SUM(Z104:Z112)</f>
        <v>0</v>
      </c>
      <c r="AA113" s="92">
        <f t="shared" si="202"/>
        <v>2</v>
      </c>
      <c r="AB113" s="92">
        <f t="shared" ref="AB113" si="203">SUM(AB104:AB112)</f>
        <v>0</v>
      </c>
      <c r="AC113" s="92">
        <f t="shared" si="196"/>
        <v>0</v>
      </c>
      <c r="AD113" s="92">
        <f t="shared" si="196"/>
        <v>0</v>
      </c>
      <c r="AE113" s="92">
        <f t="shared" si="196"/>
        <v>710724</v>
      </c>
      <c r="AF113" s="92">
        <f t="shared" ref="AF113:AG113" si="204">SUM(AF104:AF112)</f>
        <v>0</v>
      </c>
      <c r="AG113" s="92">
        <f t="shared" si="204"/>
        <v>0</v>
      </c>
      <c r="AH113" s="92">
        <f t="shared" si="196"/>
        <v>0</v>
      </c>
      <c r="AI113" s="92">
        <f t="shared" si="196"/>
        <v>16</v>
      </c>
      <c r="AJ113" s="92">
        <f t="shared" si="196"/>
        <v>0</v>
      </c>
      <c r="AK113" s="92">
        <f t="shared" ref="AK113" si="205">SUM(AK104:AK112)</f>
        <v>0</v>
      </c>
      <c r="AL113" s="197">
        <f t="shared" si="196"/>
        <v>1371824</v>
      </c>
    </row>
    <row r="114" spans="1:38" s="29" customFormat="1" ht="16.5" hidden="1" x14ac:dyDescent="0.2">
      <c r="A114" s="166" t="s">
        <v>180</v>
      </c>
      <c r="B114" s="107" t="s">
        <v>182</v>
      </c>
      <c r="C114" s="276">
        <v>0</v>
      </c>
      <c r="D114" s="277">
        <v>0</v>
      </c>
      <c r="E114" s="278">
        <f t="shared" ref="E114:E116" si="206">AL114</f>
        <v>0</v>
      </c>
      <c r="F114" s="176" t="str">
        <f t="shared" si="90"/>
        <v/>
      </c>
      <c r="G114" s="33"/>
      <c r="H114" s="192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193">
        <f>SUM(H114:AK114)</f>
        <v>0</v>
      </c>
    </row>
    <row r="115" spans="1:38" s="29" customFormat="1" ht="16.5" hidden="1" x14ac:dyDescent="0.2">
      <c r="A115" s="166" t="s">
        <v>406</v>
      </c>
      <c r="B115" s="107" t="s">
        <v>407</v>
      </c>
      <c r="C115" s="276"/>
      <c r="D115" s="277"/>
      <c r="E115" s="278">
        <f t="shared" si="206"/>
        <v>0</v>
      </c>
      <c r="F115" s="176" t="str">
        <f t="shared" si="90"/>
        <v/>
      </c>
      <c r="G115" s="33"/>
      <c r="H115" s="192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193">
        <f>SUM(H115:AK115)</f>
        <v>0</v>
      </c>
    </row>
    <row r="116" spans="1:38" s="29" customFormat="1" ht="16.5" hidden="1" x14ac:dyDescent="0.2">
      <c r="A116" s="166" t="s">
        <v>181</v>
      </c>
      <c r="B116" s="107" t="s">
        <v>183</v>
      </c>
      <c r="C116" s="276"/>
      <c r="D116" s="277"/>
      <c r="E116" s="278">
        <f t="shared" si="206"/>
        <v>0</v>
      </c>
      <c r="F116" s="176" t="str">
        <f t="shared" si="90"/>
        <v/>
      </c>
      <c r="G116" s="33"/>
      <c r="H116" s="192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193">
        <f>SUM(H116:AK116)</f>
        <v>0</v>
      </c>
    </row>
    <row r="117" spans="1:38" s="45" customFormat="1" ht="18.75" x14ac:dyDescent="0.2">
      <c r="A117" s="170" t="s">
        <v>184</v>
      </c>
      <c r="B117" s="109" t="s">
        <v>185</v>
      </c>
      <c r="C117" s="270">
        <f t="shared" ref="C117" si="207">SUM(C114:C116)</f>
        <v>0</v>
      </c>
      <c r="D117" s="271">
        <f t="shared" ref="D117:E117" si="208">SUM(D114:D116)</f>
        <v>0</v>
      </c>
      <c r="E117" s="272">
        <f t="shared" si="208"/>
        <v>0</v>
      </c>
      <c r="F117" s="171" t="str">
        <f t="shared" si="90"/>
        <v/>
      </c>
      <c r="G117" s="35"/>
      <c r="H117" s="196">
        <f t="shared" ref="H117:AL117" si="209">SUM(H114:H116)</f>
        <v>0</v>
      </c>
      <c r="I117" s="88">
        <f t="shared" si="209"/>
        <v>0</v>
      </c>
      <c r="J117" s="88">
        <f t="shared" ref="J117" si="210">SUM(J114:J116)</f>
        <v>0</v>
      </c>
      <c r="K117" s="88">
        <f t="shared" si="209"/>
        <v>0</v>
      </c>
      <c r="L117" s="88">
        <f t="shared" si="209"/>
        <v>0</v>
      </c>
      <c r="M117" s="88">
        <f t="shared" ref="M117" si="211">SUM(M114:M116)</f>
        <v>0</v>
      </c>
      <c r="N117" s="88">
        <f t="shared" si="209"/>
        <v>0</v>
      </c>
      <c r="O117" s="88">
        <f t="shared" si="209"/>
        <v>0</v>
      </c>
      <c r="P117" s="88">
        <f t="shared" ref="P117" si="212">SUM(P114:P116)</f>
        <v>0</v>
      </c>
      <c r="Q117" s="88">
        <f t="shared" ref="Q117:R117" si="213">SUM(Q114:Q116)</f>
        <v>0</v>
      </c>
      <c r="R117" s="88">
        <f t="shared" si="213"/>
        <v>0</v>
      </c>
      <c r="S117" s="88">
        <f t="shared" si="209"/>
        <v>0</v>
      </c>
      <c r="T117" s="88">
        <f t="shared" si="209"/>
        <v>0</v>
      </c>
      <c r="U117" s="88">
        <f t="shared" si="209"/>
        <v>0</v>
      </c>
      <c r="V117" s="88">
        <f t="shared" si="209"/>
        <v>0</v>
      </c>
      <c r="W117" s="88">
        <f t="shared" si="209"/>
        <v>0</v>
      </c>
      <c r="X117" s="88">
        <f t="shared" si="209"/>
        <v>0</v>
      </c>
      <c r="Y117" s="88">
        <f t="shared" si="209"/>
        <v>0</v>
      </c>
      <c r="Z117" s="88">
        <f t="shared" ref="Z117:AA117" si="214">SUM(Z114:Z116)</f>
        <v>0</v>
      </c>
      <c r="AA117" s="88">
        <f t="shared" si="214"/>
        <v>0</v>
      </c>
      <c r="AB117" s="88">
        <f t="shared" ref="AB117" si="215">SUM(AB114:AB116)</f>
        <v>0</v>
      </c>
      <c r="AC117" s="88">
        <f t="shared" si="209"/>
        <v>0</v>
      </c>
      <c r="AD117" s="88">
        <f t="shared" si="209"/>
        <v>0</v>
      </c>
      <c r="AE117" s="88">
        <f t="shared" si="209"/>
        <v>0</v>
      </c>
      <c r="AF117" s="88">
        <f t="shared" ref="AF117:AG117" si="216">SUM(AF114:AF116)</f>
        <v>0</v>
      </c>
      <c r="AG117" s="88">
        <f t="shared" si="216"/>
        <v>0</v>
      </c>
      <c r="AH117" s="88">
        <f t="shared" si="209"/>
        <v>0</v>
      </c>
      <c r="AI117" s="88">
        <f t="shared" si="209"/>
        <v>0</v>
      </c>
      <c r="AJ117" s="88">
        <f t="shared" si="209"/>
        <v>0</v>
      </c>
      <c r="AK117" s="88">
        <f t="shared" ref="AK117" si="217">SUM(AK114:AK116)</f>
        <v>0</v>
      </c>
      <c r="AL117" s="197">
        <f t="shared" si="209"/>
        <v>0</v>
      </c>
    </row>
    <row r="118" spans="1:38" s="29" customFormat="1" ht="16.5" hidden="1" x14ac:dyDescent="0.2">
      <c r="A118" s="166" t="s">
        <v>186</v>
      </c>
      <c r="B118" s="107" t="s">
        <v>187</v>
      </c>
      <c r="C118" s="276"/>
      <c r="D118" s="277"/>
      <c r="E118" s="278">
        <f t="shared" ref="E118:E120" si="218">AL118</f>
        <v>0</v>
      </c>
      <c r="F118" s="176" t="str">
        <f t="shared" si="90"/>
        <v/>
      </c>
      <c r="G118" s="33"/>
      <c r="H118" s="192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193">
        <f>SUM(H118:AK118)</f>
        <v>0</v>
      </c>
    </row>
    <row r="119" spans="1:38" s="29" customFormat="1" ht="16.5" hidden="1" x14ac:dyDescent="0.2">
      <c r="A119" s="166" t="s">
        <v>353</v>
      </c>
      <c r="B119" s="107" t="s">
        <v>422</v>
      </c>
      <c r="C119" s="276"/>
      <c r="D119" s="277"/>
      <c r="E119" s="278">
        <f t="shared" si="218"/>
        <v>0</v>
      </c>
      <c r="F119" s="176" t="str">
        <f t="shared" si="90"/>
        <v/>
      </c>
      <c r="G119" s="33"/>
      <c r="H119" s="192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193">
        <f>SUM(H119:AK119)</f>
        <v>0</v>
      </c>
    </row>
    <row r="120" spans="1:38" s="46" customFormat="1" ht="16.5" hidden="1" x14ac:dyDescent="0.2">
      <c r="A120" s="172" t="s">
        <v>308</v>
      </c>
      <c r="B120" s="110" t="s">
        <v>188</v>
      </c>
      <c r="C120" s="294"/>
      <c r="D120" s="295"/>
      <c r="E120" s="296">
        <f t="shared" si="218"/>
        <v>0</v>
      </c>
      <c r="F120" s="182" t="str">
        <f t="shared" si="90"/>
        <v/>
      </c>
      <c r="G120" s="3"/>
      <c r="H120" s="198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199">
        <f>SUM(H120:AK120)</f>
        <v>0</v>
      </c>
    </row>
    <row r="121" spans="1:38" s="45" customFormat="1" ht="18.75" x14ac:dyDescent="0.2">
      <c r="A121" s="170" t="s">
        <v>189</v>
      </c>
      <c r="B121" s="109" t="s">
        <v>307</v>
      </c>
      <c r="C121" s="270">
        <f t="shared" ref="C121" si="219">SUM(C118:C120)</f>
        <v>0</v>
      </c>
      <c r="D121" s="271">
        <f t="shared" ref="D121:E121" si="220">SUM(D118:D120)</f>
        <v>0</v>
      </c>
      <c r="E121" s="272">
        <f t="shared" si="220"/>
        <v>0</v>
      </c>
      <c r="F121" s="171" t="str">
        <f t="shared" ref="F121:F133" si="221">IF(OR(D121="",E121=0),"",E121/D121)</f>
        <v/>
      </c>
      <c r="G121" s="35"/>
      <c r="H121" s="196">
        <f t="shared" ref="H121:AL121" si="222">SUM(H118:H120)</f>
        <v>0</v>
      </c>
      <c r="I121" s="88">
        <f t="shared" si="222"/>
        <v>0</v>
      </c>
      <c r="J121" s="88">
        <f t="shared" ref="J121" si="223">SUM(J118:J120)</f>
        <v>0</v>
      </c>
      <c r="K121" s="88">
        <f t="shared" si="222"/>
        <v>0</v>
      </c>
      <c r="L121" s="88">
        <f t="shared" si="222"/>
        <v>0</v>
      </c>
      <c r="M121" s="88">
        <f t="shared" ref="M121" si="224">SUM(M118:M120)</f>
        <v>0</v>
      </c>
      <c r="N121" s="88">
        <f t="shared" si="222"/>
        <v>0</v>
      </c>
      <c r="O121" s="88">
        <f t="shared" si="222"/>
        <v>0</v>
      </c>
      <c r="P121" s="88">
        <f t="shared" ref="P121" si="225">SUM(P118:P120)</f>
        <v>0</v>
      </c>
      <c r="Q121" s="88">
        <f t="shared" ref="Q121:R121" si="226">SUM(Q118:Q120)</f>
        <v>0</v>
      </c>
      <c r="R121" s="88">
        <f t="shared" si="226"/>
        <v>0</v>
      </c>
      <c r="S121" s="88">
        <f t="shared" si="222"/>
        <v>0</v>
      </c>
      <c r="T121" s="88">
        <f t="shared" si="222"/>
        <v>0</v>
      </c>
      <c r="U121" s="88">
        <f t="shared" si="222"/>
        <v>0</v>
      </c>
      <c r="V121" s="88">
        <f t="shared" si="222"/>
        <v>0</v>
      </c>
      <c r="W121" s="88">
        <f t="shared" si="222"/>
        <v>0</v>
      </c>
      <c r="X121" s="88">
        <f t="shared" si="222"/>
        <v>0</v>
      </c>
      <c r="Y121" s="88">
        <f t="shared" si="222"/>
        <v>0</v>
      </c>
      <c r="Z121" s="88">
        <f t="shared" ref="Z121:AA121" si="227">SUM(Z118:Z120)</f>
        <v>0</v>
      </c>
      <c r="AA121" s="88">
        <f t="shared" si="227"/>
        <v>0</v>
      </c>
      <c r="AB121" s="88">
        <f t="shared" ref="AB121" si="228">SUM(AB118:AB120)</f>
        <v>0</v>
      </c>
      <c r="AC121" s="88">
        <f t="shared" si="222"/>
        <v>0</v>
      </c>
      <c r="AD121" s="88">
        <f t="shared" si="222"/>
        <v>0</v>
      </c>
      <c r="AE121" s="88">
        <f t="shared" si="222"/>
        <v>0</v>
      </c>
      <c r="AF121" s="88">
        <f t="shared" ref="AF121:AG121" si="229">SUM(AF118:AF120)</f>
        <v>0</v>
      </c>
      <c r="AG121" s="88">
        <f t="shared" si="229"/>
        <v>0</v>
      </c>
      <c r="AH121" s="88">
        <f t="shared" si="222"/>
        <v>0</v>
      </c>
      <c r="AI121" s="88">
        <f t="shared" si="222"/>
        <v>0</v>
      </c>
      <c r="AJ121" s="88">
        <f t="shared" si="222"/>
        <v>0</v>
      </c>
      <c r="AK121" s="88">
        <f t="shared" ref="AK121" si="230">SUM(AK118:AK120)</f>
        <v>0</v>
      </c>
      <c r="AL121" s="197">
        <f t="shared" si="222"/>
        <v>0</v>
      </c>
    </row>
    <row r="122" spans="1:38" s="29" customFormat="1" ht="16.5" hidden="1" x14ac:dyDescent="0.2">
      <c r="A122" s="166" t="s">
        <v>192</v>
      </c>
      <c r="B122" s="107" t="s">
        <v>193</v>
      </c>
      <c r="C122" s="276"/>
      <c r="D122" s="277"/>
      <c r="E122" s="278">
        <f t="shared" ref="E122:E124" si="231">AL122</f>
        <v>0</v>
      </c>
      <c r="F122" s="176" t="str">
        <f t="shared" si="221"/>
        <v/>
      </c>
      <c r="G122" s="33"/>
      <c r="H122" s="192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193">
        <f>SUM(H122:AK122)</f>
        <v>0</v>
      </c>
    </row>
    <row r="123" spans="1:38" s="29" customFormat="1" ht="16.5" x14ac:dyDescent="0.2">
      <c r="A123" s="166" t="s">
        <v>355</v>
      </c>
      <c r="B123" s="107" t="s">
        <v>421</v>
      </c>
      <c r="C123" s="276">
        <v>0</v>
      </c>
      <c r="D123" s="277">
        <v>1834483</v>
      </c>
      <c r="E123" s="278">
        <f t="shared" si="231"/>
        <v>1899999</v>
      </c>
      <c r="F123" s="176">
        <f t="shared" si="221"/>
        <v>1.0357136043233979</v>
      </c>
      <c r="G123" s="33"/>
      <c r="H123" s="192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>
        <v>1899999</v>
      </c>
      <c r="AE123" s="84"/>
      <c r="AF123" s="84"/>
      <c r="AG123" s="84"/>
      <c r="AH123" s="84"/>
      <c r="AI123" s="84"/>
      <c r="AJ123" s="84"/>
      <c r="AK123" s="84"/>
      <c r="AL123" s="193">
        <f>SUM(H123:AK123)</f>
        <v>1899999</v>
      </c>
    </row>
    <row r="124" spans="1:38" s="29" customFormat="1" ht="16.5" hidden="1" x14ac:dyDescent="0.2">
      <c r="A124" s="166" t="s">
        <v>310</v>
      </c>
      <c r="B124" s="107" t="s">
        <v>194</v>
      </c>
      <c r="C124" s="276"/>
      <c r="D124" s="277"/>
      <c r="E124" s="278">
        <f t="shared" si="231"/>
        <v>0</v>
      </c>
      <c r="F124" s="176" t="str">
        <f t="shared" si="221"/>
        <v/>
      </c>
      <c r="G124" s="33"/>
      <c r="H124" s="192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193">
        <f>SUM(H124:AK124)</f>
        <v>0</v>
      </c>
    </row>
    <row r="125" spans="1:38" s="45" customFormat="1" ht="18.75" x14ac:dyDescent="0.2">
      <c r="A125" s="170" t="s">
        <v>190</v>
      </c>
      <c r="B125" s="109" t="s">
        <v>309</v>
      </c>
      <c r="C125" s="270">
        <f t="shared" ref="C125" si="232">SUM(C122:C124)</f>
        <v>0</v>
      </c>
      <c r="D125" s="271">
        <f t="shared" ref="D125:E125" si="233">SUM(D122:D124)</f>
        <v>1834483</v>
      </c>
      <c r="E125" s="272">
        <f t="shared" si="233"/>
        <v>1899999</v>
      </c>
      <c r="F125" s="171">
        <f t="shared" si="221"/>
        <v>1.0357136043233979</v>
      </c>
      <c r="G125" s="35"/>
      <c r="H125" s="196">
        <f t="shared" ref="H125:AL125" si="234">SUM(H122:H124)</f>
        <v>0</v>
      </c>
      <c r="I125" s="88">
        <f t="shared" si="234"/>
        <v>0</v>
      </c>
      <c r="J125" s="88">
        <f t="shared" ref="J125" si="235">SUM(J122:J124)</f>
        <v>0</v>
      </c>
      <c r="K125" s="88">
        <f t="shared" si="234"/>
        <v>0</v>
      </c>
      <c r="L125" s="88">
        <f t="shared" si="234"/>
        <v>0</v>
      </c>
      <c r="M125" s="88">
        <f t="shared" ref="M125" si="236">SUM(M122:M124)</f>
        <v>0</v>
      </c>
      <c r="N125" s="88">
        <f t="shared" si="234"/>
        <v>0</v>
      </c>
      <c r="O125" s="88">
        <f t="shared" si="234"/>
        <v>0</v>
      </c>
      <c r="P125" s="88">
        <f t="shared" ref="P125" si="237">SUM(P122:P124)</f>
        <v>0</v>
      </c>
      <c r="Q125" s="88">
        <f t="shared" ref="Q125:R125" si="238">SUM(Q122:Q124)</f>
        <v>0</v>
      </c>
      <c r="R125" s="88">
        <f t="shared" si="238"/>
        <v>0</v>
      </c>
      <c r="S125" s="88">
        <f t="shared" si="234"/>
        <v>0</v>
      </c>
      <c r="T125" s="88">
        <f t="shared" si="234"/>
        <v>0</v>
      </c>
      <c r="U125" s="88">
        <f t="shared" si="234"/>
        <v>0</v>
      </c>
      <c r="V125" s="88">
        <f t="shared" si="234"/>
        <v>0</v>
      </c>
      <c r="W125" s="88">
        <f t="shared" si="234"/>
        <v>0</v>
      </c>
      <c r="X125" s="88">
        <f t="shared" si="234"/>
        <v>0</v>
      </c>
      <c r="Y125" s="88">
        <f t="shared" si="234"/>
        <v>0</v>
      </c>
      <c r="Z125" s="88">
        <f t="shared" ref="Z125:AA125" si="239">SUM(Z122:Z124)</f>
        <v>0</v>
      </c>
      <c r="AA125" s="88">
        <f t="shared" si="239"/>
        <v>0</v>
      </c>
      <c r="AB125" s="88">
        <f t="shared" ref="AB125" si="240">SUM(AB122:AB124)</f>
        <v>0</v>
      </c>
      <c r="AC125" s="88">
        <f t="shared" si="234"/>
        <v>0</v>
      </c>
      <c r="AD125" s="88">
        <f t="shared" si="234"/>
        <v>1899999</v>
      </c>
      <c r="AE125" s="88">
        <f t="shared" si="234"/>
        <v>0</v>
      </c>
      <c r="AF125" s="88">
        <f t="shared" ref="AF125:AG125" si="241">SUM(AF122:AF124)</f>
        <v>0</v>
      </c>
      <c r="AG125" s="88">
        <f t="shared" si="241"/>
        <v>0</v>
      </c>
      <c r="AH125" s="88">
        <f t="shared" si="234"/>
        <v>0</v>
      </c>
      <c r="AI125" s="88">
        <f t="shared" si="234"/>
        <v>0</v>
      </c>
      <c r="AJ125" s="88">
        <f t="shared" si="234"/>
        <v>0</v>
      </c>
      <c r="AK125" s="88">
        <f t="shared" ref="AK125" si="242">SUM(AK122:AK124)</f>
        <v>0</v>
      </c>
      <c r="AL125" s="197">
        <f t="shared" si="234"/>
        <v>1899999</v>
      </c>
    </row>
    <row r="126" spans="1:38" s="47" customFormat="1" ht="20.25" x14ac:dyDescent="0.2">
      <c r="A126" s="810" t="s">
        <v>311</v>
      </c>
      <c r="B126" s="811"/>
      <c r="C126" s="279">
        <f t="shared" ref="C126" si="243">SUM(C87,C90,C103,C117,C121,C125,C113)</f>
        <v>205104002</v>
      </c>
      <c r="D126" s="280">
        <f t="shared" ref="D126:E126" si="244">SUM(D87,D90,D103,D117,D121,D125,D113)</f>
        <v>408416656</v>
      </c>
      <c r="E126" s="281">
        <f t="shared" si="244"/>
        <v>311290219</v>
      </c>
      <c r="F126" s="177">
        <f t="shared" si="221"/>
        <v>0.76218786483575729</v>
      </c>
      <c r="G126" s="36"/>
      <c r="H126" s="200">
        <f t="shared" ref="H126:AL126" si="245">SUM(H87,H90,H103,H117,H121,H125,H113)</f>
        <v>38884</v>
      </c>
      <c r="I126" s="93">
        <f t="shared" si="245"/>
        <v>101600</v>
      </c>
      <c r="J126" s="93">
        <f t="shared" ref="J126" si="246">SUM(J87,J90,J103,J117,J121,J125,J113)</f>
        <v>8241933</v>
      </c>
      <c r="K126" s="93">
        <f t="shared" si="245"/>
        <v>511444</v>
      </c>
      <c r="L126" s="93">
        <f t="shared" si="245"/>
        <v>51117010</v>
      </c>
      <c r="M126" s="93">
        <f t="shared" ref="M126" si="247">SUM(M87,M90,M103,M117,M121,M125,M113)</f>
        <v>0</v>
      </c>
      <c r="N126" s="93">
        <f t="shared" si="245"/>
        <v>0</v>
      </c>
      <c r="O126" s="93">
        <f t="shared" si="245"/>
        <v>374414</v>
      </c>
      <c r="P126" s="93">
        <f t="shared" ref="P126" si="248">SUM(P87,P90,P103,P117,P121,P125,P113)</f>
        <v>0</v>
      </c>
      <c r="Q126" s="93">
        <f t="shared" ref="Q126:R126" si="249">SUM(Q87,Q90,Q103,Q117,Q121,Q125,Q113)</f>
        <v>171284853</v>
      </c>
      <c r="R126" s="93">
        <f t="shared" si="249"/>
        <v>0</v>
      </c>
      <c r="S126" s="93">
        <f t="shared" si="245"/>
        <v>0</v>
      </c>
      <c r="T126" s="93">
        <f t="shared" si="245"/>
        <v>0</v>
      </c>
      <c r="U126" s="93">
        <f t="shared" si="245"/>
        <v>0</v>
      </c>
      <c r="V126" s="93">
        <f t="shared" si="245"/>
        <v>9154</v>
      </c>
      <c r="W126" s="93">
        <f t="shared" si="245"/>
        <v>0</v>
      </c>
      <c r="X126" s="93">
        <f t="shared" si="245"/>
        <v>4634400</v>
      </c>
      <c r="Y126" s="93">
        <f t="shared" si="245"/>
        <v>39600</v>
      </c>
      <c r="Z126" s="93">
        <f t="shared" ref="Z126:AA126" si="250">SUM(Z87,Z90,Z103,Z117,Z121,Z125,Z113)</f>
        <v>0</v>
      </c>
      <c r="AA126" s="93">
        <f t="shared" si="250"/>
        <v>2</v>
      </c>
      <c r="AB126" s="93">
        <f t="shared" ref="AB126" si="251">SUM(AB87,AB90,AB103,AB117,AB121,AB125,AB113)</f>
        <v>0</v>
      </c>
      <c r="AC126" s="93">
        <f t="shared" si="245"/>
        <v>0</v>
      </c>
      <c r="AD126" s="93">
        <f t="shared" si="245"/>
        <v>1899999</v>
      </c>
      <c r="AE126" s="93">
        <f t="shared" si="245"/>
        <v>710724</v>
      </c>
      <c r="AF126" s="93">
        <f t="shared" ref="AF126:AG126" si="252">SUM(AF87,AF90,AF103,AF117,AF121,AF125,AF113)</f>
        <v>0</v>
      </c>
      <c r="AG126" s="93">
        <f t="shared" si="252"/>
        <v>0</v>
      </c>
      <c r="AH126" s="93">
        <f t="shared" si="245"/>
        <v>60614973</v>
      </c>
      <c r="AI126" s="93">
        <f t="shared" si="245"/>
        <v>11711229</v>
      </c>
      <c r="AJ126" s="93">
        <f t="shared" si="245"/>
        <v>0</v>
      </c>
      <c r="AK126" s="93">
        <f t="shared" ref="AK126" si="253">SUM(AK87,AK90,AK103,AK117,AK121,AK125,AK113)</f>
        <v>0</v>
      </c>
      <c r="AL126" s="201">
        <f t="shared" si="245"/>
        <v>311290219</v>
      </c>
    </row>
    <row r="127" spans="1:38" s="29" customFormat="1" ht="16.5" hidden="1" x14ac:dyDescent="0.2">
      <c r="A127" s="166" t="s">
        <v>408</v>
      </c>
      <c r="B127" s="107" t="s">
        <v>420</v>
      </c>
      <c r="C127" s="276"/>
      <c r="D127" s="277"/>
      <c r="E127" s="278">
        <f t="shared" ref="E127:E131" si="254">AL127</f>
        <v>0</v>
      </c>
      <c r="F127" s="176" t="str">
        <f t="shared" si="221"/>
        <v/>
      </c>
      <c r="G127" s="33"/>
      <c r="H127" s="192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4"/>
      <c r="AG127" s="84"/>
      <c r="AH127" s="84"/>
      <c r="AI127" s="84"/>
      <c r="AJ127" s="84"/>
      <c r="AK127" s="84"/>
      <c r="AL127" s="193">
        <f>SUM(H127:AK127)</f>
        <v>0</v>
      </c>
    </row>
    <row r="128" spans="1:38" s="29" customFormat="1" ht="16.5" hidden="1" x14ac:dyDescent="0.2">
      <c r="A128" s="166" t="s">
        <v>196</v>
      </c>
      <c r="B128" s="107" t="s">
        <v>195</v>
      </c>
      <c r="C128" s="276"/>
      <c r="D128" s="277"/>
      <c r="E128" s="278">
        <f t="shared" si="254"/>
        <v>0</v>
      </c>
      <c r="F128" s="176" t="str">
        <f t="shared" si="221"/>
        <v/>
      </c>
      <c r="G128" s="33"/>
      <c r="H128" s="192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193">
        <f>SUM(H128:AK128)</f>
        <v>0</v>
      </c>
    </row>
    <row r="129" spans="1:38" s="29" customFormat="1" ht="16.5" x14ac:dyDescent="0.2">
      <c r="A129" s="166" t="s">
        <v>197</v>
      </c>
      <c r="B129" s="107" t="s">
        <v>198</v>
      </c>
      <c r="C129" s="276">
        <v>278392330</v>
      </c>
      <c r="D129" s="277">
        <v>278392330</v>
      </c>
      <c r="E129" s="278">
        <f t="shared" si="254"/>
        <v>278392330</v>
      </c>
      <c r="F129" s="176">
        <f t="shared" si="221"/>
        <v>1</v>
      </c>
      <c r="G129" s="33"/>
      <c r="H129" s="192"/>
      <c r="I129" s="84"/>
      <c r="J129" s="84"/>
      <c r="K129" s="84"/>
      <c r="L129" s="84"/>
      <c r="M129" s="84"/>
      <c r="N129" s="84">
        <v>278392330</v>
      </c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193">
        <f>SUM(H129:AK129)</f>
        <v>278392330</v>
      </c>
    </row>
    <row r="130" spans="1:38" s="29" customFormat="1" ht="16.5" hidden="1" x14ac:dyDescent="0.2">
      <c r="A130" s="166" t="s">
        <v>199</v>
      </c>
      <c r="B130" s="107" t="s">
        <v>15</v>
      </c>
      <c r="C130" s="276"/>
      <c r="D130" s="277"/>
      <c r="E130" s="278">
        <f t="shared" si="254"/>
        <v>0</v>
      </c>
      <c r="F130" s="176" t="str">
        <f t="shared" si="221"/>
        <v/>
      </c>
      <c r="G130" s="33"/>
      <c r="H130" s="192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193">
        <f>SUM(H130:AK130)</f>
        <v>0</v>
      </c>
    </row>
    <row r="131" spans="1:38" s="29" customFormat="1" ht="16.5" hidden="1" x14ac:dyDescent="0.2">
      <c r="A131" s="166" t="s">
        <v>200</v>
      </c>
      <c r="B131" s="107" t="s">
        <v>201</v>
      </c>
      <c r="C131" s="276"/>
      <c r="D131" s="277"/>
      <c r="E131" s="278">
        <f t="shared" si="254"/>
        <v>0</v>
      </c>
      <c r="F131" s="176" t="str">
        <f t="shared" si="221"/>
        <v/>
      </c>
      <c r="G131" s="33"/>
      <c r="H131" s="192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  <c r="AL131" s="193">
        <f>SUM(H131:AK131)</f>
        <v>0</v>
      </c>
    </row>
    <row r="132" spans="1:38" s="45" customFormat="1" ht="19.5" thickBot="1" x14ac:dyDescent="0.25">
      <c r="A132" s="178" t="s">
        <v>233</v>
      </c>
      <c r="B132" s="112" t="s">
        <v>312</v>
      </c>
      <c r="C132" s="282">
        <f>SUM(C127:C131)</f>
        <v>278392330</v>
      </c>
      <c r="D132" s="283">
        <f t="shared" ref="D132:E132" si="255">SUM(D127:D131)</f>
        <v>278392330</v>
      </c>
      <c r="E132" s="284">
        <f t="shared" si="255"/>
        <v>278392330</v>
      </c>
      <c r="F132" s="179">
        <f t="shared" si="221"/>
        <v>1</v>
      </c>
      <c r="G132" s="35"/>
      <c r="H132" s="202">
        <f t="shared" ref="H132:AK132" si="256">SUM(H127:H131)</f>
        <v>0</v>
      </c>
      <c r="I132" s="96">
        <f t="shared" si="256"/>
        <v>0</v>
      </c>
      <c r="J132" s="96">
        <f t="shared" ref="J132" si="257">SUM(J127:J131)</f>
        <v>0</v>
      </c>
      <c r="K132" s="96">
        <f t="shared" si="256"/>
        <v>0</v>
      </c>
      <c r="L132" s="96">
        <f t="shared" si="256"/>
        <v>0</v>
      </c>
      <c r="M132" s="96">
        <f t="shared" si="256"/>
        <v>0</v>
      </c>
      <c r="N132" s="96">
        <f t="shared" si="256"/>
        <v>278392330</v>
      </c>
      <c r="O132" s="96">
        <f t="shared" si="256"/>
        <v>0</v>
      </c>
      <c r="P132" s="96">
        <f t="shared" ref="P132" si="258">SUM(P127:P131)</f>
        <v>0</v>
      </c>
      <c r="Q132" s="96">
        <f t="shared" si="256"/>
        <v>0</v>
      </c>
      <c r="R132" s="96">
        <f t="shared" ref="R132" si="259">SUM(R127:R131)</f>
        <v>0</v>
      </c>
      <c r="S132" s="96">
        <f t="shared" si="256"/>
        <v>0</v>
      </c>
      <c r="T132" s="96">
        <f t="shared" si="256"/>
        <v>0</v>
      </c>
      <c r="U132" s="96">
        <f t="shared" si="256"/>
        <v>0</v>
      </c>
      <c r="V132" s="96">
        <f t="shared" si="256"/>
        <v>0</v>
      </c>
      <c r="W132" s="96">
        <f t="shared" si="256"/>
        <v>0</v>
      </c>
      <c r="X132" s="96">
        <f t="shared" si="256"/>
        <v>0</v>
      </c>
      <c r="Y132" s="96">
        <f t="shared" si="256"/>
        <v>0</v>
      </c>
      <c r="Z132" s="96">
        <f t="shared" si="256"/>
        <v>0</v>
      </c>
      <c r="AA132" s="96">
        <f t="shared" ref="AA132" si="260">SUM(AA127:AA131)</f>
        <v>0</v>
      </c>
      <c r="AB132" s="96">
        <f t="shared" ref="AB132" si="261">SUM(AB127:AB131)</f>
        <v>0</v>
      </c>
      <c r="AC132" s="96">
        <f t="shared" si="256"/>
        <v>0</v>
      </c>
      <c r="AD132" s="96">
        <f t="shared" si="256"/>
        <v>0</v>
      </c>
      <c r="AE132" s="96">
        <f t="shared" si="256"/>
        <v>0</v>
      </c>
      <c r="AF132" s="96">
        <f t="shared" ref="AF132:AG132" si="262">SUM(AF127:AF131)</f>
        <v>0</v>
      </c>
      <c r="AG132" s="96">
        <f t="shared" si="262"/>
        <v>0</v>
      </c>
      <c r="AH132" s="96">
        <f t="shared" si="256"/>
        <v>0</v>
      </c>
      <c r="AI132" s="96">
        <f t="shared" si="256"/>
        <v>0</v>
      </c>
      <c r="AJ132" s="96">
        <f t="shared" si="256"/>
        <v>0</v>
      </c>
      <c r="AK132" s="96">
        <f t="shared" si="256"/>
        <v>0</v>
      </c>
      <c r="AL132" s="203">
        <f>SUM(AL127:AL131)</f>
        <v>278392330</v>
      </c>
    </row>
    <row r="133" spans="1:38" s="47" customFormat="1" ht="21" thickBot="1" x14ac:dyDescent="0.25">
      <c r="A133" s="808" t="s">
        <v>313</v>
      </c>
      <c r="B133" s="809"/>
      <c r="C133" s="297">
        <f t="shared" ref="C133" si="263">SUM(C132,C126)</f>
        <v>483496332</v>
      </c>
      <c r="D133" s="298">
        <f t="shared" ref="D133:E133" si="264">SUM(D132,D126)</f>
        <v>686808986</v>
      </c>
      <c r="E133" s="299">
        <f t="shared" si="264"/>
        <v>589682549</v>
      </c>
      <c r="F133" s="183">
        <f t="shared" si="221"/>
        <v>0.85858304276758546</v>
      </c>
      <c r="G133" s="36"/>
      <c r="H133" s="207">
        <f t="shared" ref="H133:AL133" si="265">SUM(H132,H126)</f>
        <v>38884</v>
      </c>
      <c r="I133" s="208">
        <f t="shared" si="265"/>
        <v>101600</v>
      </c>
      <c r="J133" s="208">
        <f t="shared" ref="J133" si="266">SUM(J132,J126)</f>
        <v>8241933</v>
      </c>
      <c r="K133" s="208">
        <f t="shared" si="265"/>
        <v>511444</v>
      </c>
      <c r="L133" s="208">
        <f t="shared" si="265"/>
        <v>51117010</v>
      </c>
      <c r="M133" s="208">
        <f t="shared" ref="M133" si="267">SUM(M132,M126)</f>
        <v>0</v>
      </c>
      <c r="N133" s="208">
        <f t="shared" si="265"/>
        <v>278392330</v>
      </c>
      <c r="O133" s="208">
        <f t="shared" si="265"/>
        <v>374414</v>
      </c>
      <c r="P133" s="208">
        <f t="shared" ref="P133" si="268">SUM(P132,P126)</f>
        <v>0</v>
      </c>
      <c r="Q133" s="208">
        <f t="shared" ref="Q133:R133" si="269">SUM(Q132,Q126)</f>
        <v>171284853</v>
      </c>
      <c r="R133" s="208">
        <f t="shared" si="269"/>
        <v>0</v>
      </c>
      <c r="S133" s="208">
        <f t="shared" si="265"/>
        <v>0</v>
      </c>
      <c r="T133" s="208">
        <f t="shared" si="265"/>
        <v>0</v>
      </c>
      <c r="U133" s="208">
        <f t="shared" si="265"/>
        <v>0</v>
      </c>
      <c r="V133" s="208">
        <f t="shared" si="265"/>
        <v>9154</v>
      </c>
      <c r="W133" s="208">
        <f t="shared" si="265"/>
        <v>0</v>
      </c>
      <c r="X133" s="208">
        <f t="shared" si="265"/>
        <v>4634400</v>
      </c>
      <c r="Y133" s="208">
        <f t="shared" si="265"/>
        <v>39600</v>
      </c>
      <c r="Z133" s="208">
        <f t="shared" ref="Z133:AA133" si="270">SUM(Z132,Z126)</f>
        <v>0</v>
      </c>
      <c r="AA133" s="208">
        <f t="shared" si="270"/>
        <v>2</v>
      </c>
      <c r="AB133" s="208">
        <f t="shared" ref="AB133" si="271">SUM(AB132,AB126)</f>
        <v>0</v>
      </c>
      <c r="AC133" s="208">
        <f t="shared" si="265"/>
        <v>0</v>
      </c>
      <c r="AD133" s="208">
        <f t="shared" si="265"/>
        <v>1899999</v>
      </c>
      <c r="AE133" s="208">
        <f t="shared" si="265"/>
        <v>710724</v>
      </c>
      <c r="AF133" s="208">
        <f t="shared" ref="AF133:AG133" si="272">SUM(AF132,AF126)</f>
        <v>0</v>
      </c>
      <c r="AG133" s="208">
        <f t="shared" si="272"/>
        <v>0</v>
      </c>
      <c r="AH133" s="208">
        <f t="shared" si="265"/>
        <v>60614973</v>
      </c>
      <c r="AI133" s="208">
        <f t="shared" si="265"/>
        <v>11711229</v>
      </c>
      <c r="AJ133" s="208">
        <f t="shared" si="265"/>
        <v>0</v>
      </c>
      <c r="AK133" s="208">
        <f t="shared" ref="AK133" si="273">SUM(AK132,AK126)</f>
        <v>0</v>
      </c>
      <c r="AL133" s="209">
        <f t="shared" si="265"/>
        <v>589682549</v>
      </c>
    </row>
    <row r="134" spans="1:38" ht="17.25" thickTop="1" x14ac:dyDescent="0.2">
      <c r="A134" s="18"/>
      <c r="C134" s="39"/>
      <c r="D134" s="39"/>
      <c r="E134" s="39"/>
      <c r="F134" s="104"/>
      <c r="G134" s="40"/>
    </row>
    <row r="135" spans="1:38" ht="17.25" thickBot="1" x14ac:dyDescent="0.25">
      <c r="A135" s="18"/>
      <c r="C135" s="39"/>
      <c r="D135" s="39"/>
      <c r="E135" s="39"/>
      <c r="F135" s="104"/>
      <c r="G135" s="40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</row>
    <row r="136" spans="1:38" ht="18.75" thickBot="1" x14ac:dyDescent="0.25">
      <c r="A136" s="18"/>
      <c r="B136" s="184" t="s">
        <v>26</v>
      </c>
      <c r="C136" s="185">
        <f>'Létszám - 9. mell.'!D6</f>
        <v>6.5</v>
      </c>
      <c r="D136" s="806">
        <f>C136</f>
        <v>6.5</v>
      </c>
      <c r="E136" s="807"/>
      <c r="F136" s="103"/>
      <c r="G136" s="42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</row>
    <row r="145" spans="8:38" ht="18" x14ac:dyDescent="0.2">
      <c r="H145" s="117">
        <f t="shared" ref="H145:AL145" si="274">H74-H133</f>
        <v>9174918</v>
      </c>
      <c r="I145" s="117">
        <f t="shared" si="274"/>
        <v>589573</v>
      </c>
      <c r="J145" s="117">
        <f t="shared" si="274"/>
        <v>-7032935</v>
      </c>
      <c r="K145" s="117">
        <f t="shared" si="274"/>
        <v>2120437</v>
      </c>
      <c r="L145" s="117">
        <f t="shared" si="274"/>
        <v>-47995414</v>
      </c>
      <c r="M145" s="117">
        <f t="shared" si="274"/>
        <v>3586791</v>
      </c>
      <c r="N145" s="119">
        <f t="shared" si="274"/>
        <v>-255373615</v>
      </c>
      <c r="O145" s="117">
        <f t="shared" si="274"/>
        <v>174085</v>
      </c>
      <c r="P145" s="117">
        <f t="shared" si="274"/>
        <v>28481</v>
      </c>
      <c r="Q145" s="117">
        <f t="shared" si="274"/>
        <v>171284852</v>
      </c>
      <c r="R145" s="117">
        <f t="shared" si="274"/>
        <v>50673</v>
      </c>
      <c r="S145" s="117">
        <f t="shared" si="274"/>
        <v>9780</v>
      </c>
      <c r="T145" s="117">
        <f t="shared" si="274"/>
        <v>3739011</v>
      </c>
      <c r="U145" s="117">
        <f t="shared" si="274"/>
        <v>1364315</v>
      </c>
      <c r="V145" s="117">
        <f t="shared" si="274"/>
        <v>3231617</v>
      </c>
      <c r="W145" s="117">
        <f t="shared" si="274"/>
        <v>337120</v>
      </c>
      <c r="X145" s="117">
        <f t="shared" si="274"/>
        <v>142014</v>
      </c>
      <c r="Y145" s="117">
        <f t="shared" si="274"/>
        <v>-39600</v>
      </c>
      <c r="Z145" s="117">
        <f t="shared" si="274"/>
        <v>255733</v>
      </c>
      <c r="AA145" s="117">
        <f t="shared" si="274"/>
        <v>429804</v>
      </c>
      <c r="AB145" s="117">
        <f t="shared" si="274"/>
        <v>40220</v>
      </c>
      <c r="AC145" s="117">
        <f t="shared" si="274"/>
        <v>4579291</v>
      </c>
      <c r="AD145" s="117">
        <f t="shared" si="274"/>
        <v>-934483</v>
      </c>
      <c r="AE145" s="117">
        <f t="shared" si="274"/>
        <v>1450482</v>
      </c>
      <c r="AF145" s="117">
        <f t="shared" si="274"/>
        <v>163625</v>
      </c>
      <c r="AG145" s="117">
        <f t="shared" si="274"/>
        <v>15307771</v>
      </c>
      <c r="AH145" s="117">
        <f t="shared" si="274"/>
        <v>-59734596</v>
      </c>
      <c r="AI145" s="117">
        <f t="shared" si="274"/>
        <v>-11711229</v>
      </c>
      <c r="AJ145" s="117">
        <f t="shared" si="274"/>
        <v>0</v>
      </c>
      <c r="AK145" s="117">
        <f t="shared" si="274"/>
        <v>0</v>
      </c>
      <c r="AL145" s="117">
        <f t="shared" si="274"/>
        <v>-162180817</v>
      </c>
    </row>
  </sheetData>
  <sortState ref="A71:BC72">
    <sortCondition ref="A71:A72"/>
  </sortState>
  <mergeCells count="11">
    <mergeCell ref="D136:E136"/>
    <mergeCell ref="A133:B133"/>
    <mergeCell ref="A126:B126"/>
    <mergeCell ref="A70:B70"/>
    <mergeCell ref="A74:B74"/>
    <mergeCell ref="H1:AL1"/>
    <mergeCell ref="AL2:AL3"/>
    <mergeCell ref="F1:F3"/>
    <mergeCell ref="B1:B3"/>
    <mergeCell ref="A1:A3"/>
    <mergeCell ref="D1:E2"/>
  </mergeCells>
  <phoneticPr fontId="2" type="noConversion"/>
  <printOptions horizontalCentered="1"/>
  <pageMargins left="0.39370078740157483" right="0.39370078740157483" top="1.3779527559055118" bottom="0.27559055118110237" header="0.55118110236220474" footer="0.19685039370078741"/>
  <pageSetup paperSize="8" scale="31" orientation="landscape" r:id="rId1"/>
  <headerFooter scaleWithDoc="0">
    <oddHeader>&amp;C&amp;"Century Gothic,Félkövér"&amp;12BEZENYE KÖZSÉGI ÖNKORMÁNYZAT
2021. I. félév&amp;R&amp;"Century Gothic,Normál"&amp;8 7. melléklet</oddHeader>
  </headerFooter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C00000"/>
    <pageSetUpPr fitToPage="1"/>
  </sheetPr>
  <dimension ref="A1:G136"/>
  <sheetViews>
    <sheetView workbookViewId="0">
      <pane ySplit="3" topLeftCell="A53" activePane="bottomLeft" state="frozen"/>
      <selection activeCell="D133" sqref="D133"/>
      <selection pane="bottomLeft" activeCell="E74" sqref="E74"/>
    </sheetView>
  </sheetViews>
  <sheetFormatPr defaultColWidth="9.140625" defaultRowHeight="13.5" x14ac:dyDescent="0.2"/>
  <cols>
    <col min="1" max="1" width="7.7109375" style="4" bestFit="1" customWidth="1"/>
    <col min="2" max="2" width="82.140625" style="4" bestFit="1" customWidth="1"/>
    <col min="3" max="5" width="15.7109375" style="39" bestFit="1" customWidth="1"/>
    <col min="6" max="6" width="9" style="134" bestFit="1" customWidth="1"/>
    <col min="7" max="7" width="10.140625" style="4" bestFit="1" customWidth="1"/>
    <col min="8" max="16384" width="9.140625" style="4"/>
  </cols>
  <sheetData>
    <row r="1" spans="1:6" ht="18.75" customHeight="1" thickTop="1" thickBot="1" x14ac:dyDescent="0.25">
      <c r="A1" s="817" t="s">
        <v>130</v>
      </c>
      <c r="B1" s="816" t="s">
        <v>473</v>
      </c>
      <c r="C1" s="825">
        <v>2021</v>
      </c>
      <c r="D1" s="827" t="s">
        <v>456</v>
      </c>
      <c r="E1" s="789"/>
      <c r="F1" s="785" t="s">
        <v>457</v>
      </c>
    </row>
    <row r="2" spans="1:6" ht="18.75" customHeight="1" thickBot="1" x14ac:dyDescent="0.25">
      <c r="A2" s="818"/>
      <c r="B2" s="710"/>
      <c r="C2" s="826"/>
      <c r="D2" s="828"/>
      <c r="E2" s="829"/>
      <c r="F2" s="786"/>
    </row>
    <row r="3" spans="1:6" ht="18.75" thickBot="1" x14ac:dyDescent="0.25">
      <c r="A3" s="818"/>
      <c r="B3" s="710"/>
      <c r="C3" s="300" t="s">
        <v>226</v>
      </c>
      <c r="D3" s="101" t="s">
        <v>430</v>
      </c>
      <c r="E3" s="100" t="s">
        <v>431</v>
      </c>
      <c r="F3" s="786"/>
    </row>
    <row r="4" spans="1:6" ht="16.5" x14ac:dyDescent="0.2">
      <c r="A4" s="301" t="s">
        <v>27</v>
      </c>
      <c r="B4" s="302" t="s">
        <v>28</v>
      </c>
      <c r="C4" s="303">
        <v>23275000</v>
      </c>
      <c r="D4" s="304">
        <v>23275000</v>
      </c>
      <c r="E4" s="305">
        <v>12312813</v>
      </c>
      <c r="F4" s="306">
        <f t="shared" ref="F4:F57" si="0">IF(OR(D4="",E4=0),"",E4/D4)</f>
        <v>0.52901452201933408</v>
      </c>
    </row>
    <row r="5" spans="1:6" ht="16.5" x14ac:dyDescent="0.2">
      <c r="A5" s="307" t="s">
        <v>29</v>
      </c>
      <c r="B5" s="308" t="s">
        <v>30</v>
      </c>
      <c r="C5" s="309"/>
      <c r="D5" s="310"/>
      <c r="E5" s="311"/>
      <c r="F5" s="312" t="str">
        <f t="shared" si="0"/>
        <v/>
      </c>
    </row>
    <row r="6" spans="1:6" ht="16.5" x14ac:dyDescent="0.2">
      <c r="A6" s="307" t="s">
        <v>31</v>
      </c>
      <c r="B6" s="308" t="s">
        <v>32</v>
      </c>
      <c r="C6" s="309">
        <v>2300000</v>
      </c>
      <c r="D6" s="310">
        <v>2300000</v>
      </c>
      <c r="E6" s="311">
        <v>0</v>
      </c>
      <c r="F6" s="312" t="str">
        <f t="shared" si="0"/>
        <v/>
      </c>
    </row>
    <row r="7" spans="1:6" ht="16.5" x14ac:dyDescent="0.2">
      <c r="A7" s="307" t="s">
        <v>33</v>
      </c>
      <c r="B7" s="308" t="s">
        <v>34</v>
      </c>
      <c r="C7" s="309"/>
      <c r="D7" s="310"/>
      <c r="E7" s="311"/>
      <c r="F7" s="312" t="str">
        <f t="shared" si="0"/>
        <v/>
      </c>
    </row>
    <row r="8" spans="1:6" ht="16.5" x14ac:dyDescent="0.2">
      <c r="A8" s="307" t="s">
        <v>35</v>
      </c>
      <c r="B8" s="308" t="s">
        <v>36</v>
      </c>
      <c r="C8" s="309">
        <v>1440000</v>
      </c>
      <c r="D8" s="310">
        <v>1440000</v>
      </c>
      <c r="E8" s="311">
        <v>0</v>
      </c>
      <c r="F8" s="312" t="str">
        <f t="shared" si="0"/>
        <v/>
      </c>
    </row>
    <row r="9" spans="1:6" ht="16.5" x14ac:dyDescent="0.2">
      <c r="A9" s="307" t="s">
        <v>37</v>
      </c>
      <c r="B9" s="308" t="s">
        <v>38</v>
      </c>
      <c r="C9" s="309"/>
      <c r="D9" s="310"/>
      <c r="E9" s="311"/>
      <c r="F9" s="312" t="str">
        <f t="shared" si="0"/>
        <v/>
      </c>
    </row>
    <row r="10" spans="1:6" ht="16.5" x14ac:dyDescent="0.2">
      <c r="A10" s="307" t="s">
        <v>39</v>
      </c>
      <c r="B10" s="308" t="s">
        <v>40</v>
      </c>
      <c r="C10" s="309">
        <v>200000</v>
      </c>
      <c r="D10" s="310">
        <v>200000</v>
      </c>
      <c r="E10" s="311">
        <v>74760</v>
      </c>
      <c r="F10" s="312">
        <f t="shared" si="0"/>
        <v>0.37380000000000002</v>
      </c>
    </row>
    <row r="11" spans="1:6" ht="16.5" x14ac:dyDescent="0.2">
      <c r="A11" s="307" t="s">
        <v>41</v>
      </c>
      <c r="B11" s="308" t="s">
        <v>71</v>
      </c>
      <c r="C11" s="309">
        <v>0</v>
      </c>
      <c r="D11" s="310">
        <v>239512</v>
      </c>
      <c r="E11" s="311">
        <v>239512</v>
      </c>
      <c r="F11" s="312">
        <f t="shared" si="0"/>
        <v>1</v>
      </c>
    </row>
    <row r="12" spans="1:6" ht="15.75" x14ac:dyDescent="0.2">
      <c r="A12" s="12" t="s">
        <v>47</v>
      </c>
      <c r="B12" s="313" t="s">
        <v>280</v>
      </c>
      <c r="C12" s="314">
        <f>SUM(C4:C11)</f>
        <v>27215000</v>
      </c>
      <c r="D12" s="315">
        <f>SUM(D4:D11)</f>
        <v>27454512</v>
      </c>
      <c r="E12" s="316">
        <f>SUM(E4:E11)</f>
        <v>12627085</v>
      </c>
      <c r="F12" s="317">
        <f t="shared" si="0"/>
        <v>0.45992749752754664</v>
      </c>
    </row>
    <row r="13" spans="1:6" ht="17.25" hidden="1" x14ac:dyDescent="0.2">
      <c r="A13" s="13" t="s">
        <v>42</v>
      </c>
      <c r="B13" s="11" t="s">
        <v>45</v>
      </c>
      <c r="C13" s="318"/>
      <c r="D13" s="319"/>
      <c r="E13" s="320"/>
      <c r="F13" s="312" t="str">
        <f t="shared" si="0"/>
        <v/>
      </c>
    </row>
    <row r="14" spans="1:6" ht="17.25" x14ac:dyDescent="0.2">
      <c r="A14" s="13" t="s">
        <v>43</v>
      </c>
      <c r="B14" s="11" t="s">
        <v>46</v>
      </c>
      <c r="C14" s="318">
        <v>1840000</v>
      </c>
      <c r="D14" s="319">
        <v>1600488</v>
      </c>
      <c r="E14" s="320">
        <v>594000</v>
      </c>
      <c r="F14" s="312">
        <f t="shared" si="0"/>
        <v>0.37113680327500115</v>
      </c>
    </row>
    <row r="15" spans="1:6" ht="17.25" hidden="1" x14ac:dyDescent="0.2">
      <c r="A15" s="13" t="s">
        <v>44</v>
      </c>
      <c r="B15" s="11" t="s">
        <v>72</v>
      </c>
      <c r="C15" s="318"/>
      <c r="D15" s="319"/>
      <c r="E15" s="320"/>
      <c r="F15" s="312" t="str">
        <f t="shared" si="0"/>
        <v/>
      </c>
    </row>
    <row r="16" spans="1:6" ht="15.75" x14ac:dyDescent="0.2">
      <c r="A16" s="12" t="s">
        <v>48</v>
      </c>
      <c r="B16" s="313" t="s">
        <v>281</v>
      </c>
      <c r="C16" s="314">
        <f>SUM(C13:C15)</f>
        <v>1840000</v>
      </c>
      <c r="D16" s="315">
        <f t="shared" ref="D16:E16" si="1">SUM(D13:D15)</f>
        <v>1600488</v>
      </c>
      <c r="E16" s="316">
        <f t="shared" si="1"/>
        <v>594000</v>
      </c>
      <c r="F16" s="317">
        <f t="shared" si="0"/>
        <v>0.37113680327500115</v>
      </c>
    </row>
    <row r="17" spans="1:6" ht="18" x14ac:dyDescent="0.2">
      <c r="A17" s="321" t="s">
        <v>49</v>
      </c>
      <c r="B17" s="322" t="s">
        <v>55</v>
      </c>
      <c r="C17" s="323">
        <f>SUM(C16,C12)</f>
        <v>29055000</v>
      </c>
      <c r="D17" s="324">
        <f t="shared" ref="D17:E17" si="2">SUM(D16,D12)</f>
        <v>29055000</v>
      </c>
      <c r="E17" s="325">
        <f t="shared" si="2"/>
        <v>13221085</v>
      </c>
      <c r="F17" s="326">
        <f t="shared" si="0"/>
        <v>0.45503648253312684</v>
      </c>
    </row>
    <row r="18" spans="1:6" ht="16.5" x14ac:dyDescent="0.2">
      <c r="A18" s="166" t="s">
        <v>50</v>
      </c>
      <c r="B18" s="327" t="s">
        <v>418</v>
      </c>
      <c r="C18" s="264">
        <v>4444000</v>
      </c>
      <c r="D18" s="328">
        <v>4444000</v>
      </c>
      <c r="E18" s="266">
        <v>1910868</v>
      </c>
      <c r="F18" s="312">
        <f t="shared" si="0"/>
        <v>0.42998829882988299</v>
      </c>
    </row>
    <row r="19" spans="1:6" ht="16.5" x14ac:dyDescent="0.2">
      <c r="A19" s="166" t="s">
        <v>51</v>
      </c>
      <c r="B19" s="327" t="s">
        <v>10</v>
      </c>
      <c r="C19" s="264"/>
      <c r="D19" s="328"/>
      <c r="E19" s="266">
        <v>2750</v>
      </c>
      <c r="F19" s="312" t="str">
        <f t="shared" si="0"/>
        <v/>
      </c>
    </row>
    <row r="20" spans="1:6" ht="16.5" hidden="1" x14ac:dyDescent="0.2">
      <c r="A20" s="166" t="s">
        <v>52</v>
      </c>
      <c r="B20" s="327" t="s">
        <v>405</v>
      </c>
      <c r="C20" s="264"/>
      <c r="D20" s="328"/>
      <c r="E20" s="266"/>
      <c r="F20" s="312" t="str">
        <f t="shared" si="0"/>
        <v/>
      </c>
    </row>
    <row r="21" spans="1:6" ht="18" x14ac:dyDescent="0.2">
      <c r="A21" s="321" t="s">
        <v>53</v>
      </c>
      <c r="B21" s="322" t="s">
        <v>54</v>
      </c>
      <c r="C21" s="323">
        <f>SUM(C18:C20)</f>
        <v>4444000</v>
      </c>
      <c r="D21" s="324">
        <f>SUM(D18:D20)</f>
        <v>4444000</v>
      </c>
      <c r="E21" s="325">
        <f>SUM(E18:E20)</f>
        <v>1913618</v>
      </c>
      <c r="F21" s="326">
        <f t="shared" si="0"/>
        <v>0.43060711071107111</v>
      </c>
    </row>
    <row r="22" spans="1:6" ht="16.5" x14ac:dyDescent="0.2">
      <c r="A22" s="307" t="s">
        <v>57</v>
      </c>
      <c r="B22" s="308" t="s">
        <v>17</v>
      </c>
      <c r="C22" s="309"/>
      <c r="D22" s="310"/>
      <c r="E22" s="311"/>
      <c r="F22" s="312" t="str">
        <f t="shared" si="0"/>
        <v/>
      </c>
    </row>
    <row r="23" spans="1:6" ht="16.5" x14ac:dyDescent="0.2">
      <c r="A23" s="307" t="s">
        <v>58</v>
      </c>
      <c r="B23" s="308" t="s">
        <v>59</v>
      </c>
      <c r="C23" s="309"/>
      <c r="D23" s="310"/>
      <c r="E23" s="311"/>
      <c r="F23" s="312" t="str">
        <f t="shared" si="0"/>
        <v/>
      </c>
    </row>
    <row r="24" spans="1:6" ht="16.5" x14ac:dyDescent="0.2">
      <c r="A24" s="307" t="s">
        <v>248</v>
      </c>
      <c r="B24" s="308" t="s">
        <v>318</v>
      </c>
      <c r="C24" s="309">
        <v>400000</v>
      </c>
      <c r="D24" s="310">
        <v>518873</v>
      </c>
      <c r="E24" s="311">
        <v>10000</v>
      </c>
      <c r="F24" s="312">
        <f t="shared" si="0"/>
        <v>1.9272538752257297E-2</v>
      </c>
    </row>
    <row r="25" spans="1:6" ht="16.5" x14ac:dyDescent="0.2">
      <c r="A25" s="307" t="s">
        <v>317</v>
      </c>
      <c r="B25" s="308" t="s">
        <v>259</v>
      </c>
      <c r="C25" s="309"/>
      <c r="D25" s="310"/>
      <c r="E25" s="311"/>
      <c r="F25" s="312" t="str">
        <f t="shared" si="0"/>
        <v/>
      </c>
    </row>
    <row r="26" spans="1:6" ht="15" x14ac:dyDescent="0.2">
      <c r="A26" s="329" t="s">
        <v>60</v>
      </c>
      <c r="B26" s="330" t="s">
        <v>282</v>
      </c>
      <c r="C26" s="331">
        <f>SUM(C22:C25)</f>
        <v>400000</v>
      </c>
      <c r="D26" s="332">
        <f t="shared" ref="D26:E26" si="3">SUM(D22:D25)</f>
        <v>518873</v>
      </c>
      <c r="E26" s="333">
        <f t="shared" si="3"/>
        <v>10000</v>
      </c>
      <c r="F26" s="317">
        <f t="shared" si="0"/>
        <v>1.9272538752257297E-2</v>
      </c>
    </row>
    <row r="27" spans="1:6" ht="16.5" x14ac:dyDescent="0.2">
      <c r="A27" s="307" t="s">
        <v>64</v>
      </c>
      <c r="B27" s="308" t="s">
        <v>11</v>
      </c>
      <c r="C27" s="309"/>
      <c r="D27" s="310"/>
      <c r="E27" s="311"/>
      <c r="F27" s="312" t="str">
        <f t="shared" si="0"/>
        <v/>
      </c>
    </row>
    <row r="28" spans="1:6" ht="16.5" x14ac:dyDescent="0.2">
      <c r="A28" s="307" t="s">
        <v>65</v>
      </c>
      <c r="B28" s="308" t="s">
        <v>61</v>
      </c>
      <c r="C28" s="309"/>
      <c r="D28" s="310"/>
      <c r="E28" s="311"/>
      <c r="F28" s="312" t="str">
        <f t="shared" si="0"/>
        <v/>
      </c>
    </row>
    <row r="29" spans="1:6" ht="16.5" x14ac:dyDescent="0.2">
      <c r="A29" s="307" t="s">
        <v>66</v>
      </c>
      <c r="B29" s="308" t="s">
        <v>62</v>
      </c>
      <c r="C29" s="309"/>
      <c r="D29" s="310">
        <v>11251</v>
      </c>
      <c r="E29" s="311">
        <v>11251</v>
      </c>
      <c r="F29" s="312">
        <f t="shared" si="0"/>
        <v>1</v>
      </c>
    </row>
    <row r="30" spans="1:6" ht="16.5" x14ac:dyDescent="0.2">
      <c r="A30" s="307" t="s">
        <v>67</v>
      </c>
      <c r="B30" s="308" t="s">
        <v>12</v>
      </c>
      <c r="C30" s="309"/>
      <c r="D30" s="310"/>
      <c r="E30" s="311"/>
      <c r="F30" s="312" t="str">
        <f t="shared" si="0"/>
        <v/>
      </c>
    </row>
    <row r="31" spans="1:6" ht="16.5" x14ac:dyDescent="0.2">
      <c r="A31" s="307" t="s">
        <v>68</v>
      </c>
      <c r="B31" s="308" t="s">
        <v>14</v>
      </c>
      <c r="C31" s="309"/>
      <c r="D31" s="310"/>
      <c r="E31" s="311"/>
      <c r="F31" s="312" t="str">
        <f t="shared" si="0"/>
        <v/>
      </c>
    </row>
    <row r="32" spans="1:6" ht="16.5" x14ac:dyDescent="0.2">
      <c r="A32" s="307" t="s">
        <v>69</v>
      </c>
      <c r="B32" s="308" t="s">
        <v>63</v>
      </c>
      <c r="C32" s="309">
        <v>250000</v>
      </c>
      <c r="D32" s="310">
        <v>238749</v>
      </c>
      <c r="E32" s="311">
        <v>61286</v>
      </c>
      <c r="F32" s="312">
        <f t="shared" si="0"/>
        <v>0.25669636312612826</v>
      </c>
    </row>
    <row r="33" spans="1:6" ht="15" x14ac:dyDescent="0.2">
      <c r="A33" s="329" t="s">
        <v>70</v>
      </c>
      <c r="B33" s="330" t="s">
        <v>283</v>
      </c>
      <c r="C33" s="331">
        <f>SUM(C27:C32)</f>
        <v>250000</v>
      </c>
      <c r="D33" s="332">
        <f>SUM(D27:D32)</f>
        <v>250000</v>
      </c>
      <c r="E33" s="333">
        <f>SUM(E27:E32)</f>
        <v>72537</v>
      </c>
      <c r="F33" s="317">
        <f t="shared" si="0"/>
        <v>0.29014800000000002</v>
      </c>
    </row>
    <row r="34" spans="1:6" ht="15" hidden="1" x14ac:dyDescent="0.2">
      <c r="A34" s="329" t="s">
        <v>416</v>
      </c>
      <c r="B34" s="330" t="s">
        <v>417</v>
      </c>
      <c r="C34" s="331">
        <v>0</v>
      </c>
      <c r="D34" s="332">
        <v>0</v>
      </c>
      <c r="E34" s="333">
        <v>0</v>
      </c>
      <c r="F34" s="317" t="str">
        <f t="shared" si="0"/>
        <v/>
      </c>
    </row>
    <row r="35" spans="1:6" ht="15.75" x14ac:dyDescent="0.2">
      <c r="A35" s="12" t="s">
        <v>56</v>
      </c>
      <c r="B35" s="313" t="s">
        <v>284</v>
      </c>
      <c r="C35" s="314">
        <f>SUM(C26,C33,C34)</f>
        <v>650000</v>
      </c>
      <c r="D35" s="315">
        <f>SUM(D26,D33,D34)</f>
        <v>768873</v>
      </c>
      <c r="E35" s="316">
        <f>SUM(E26,E33,E34)</f>
        <v>82537</v>
      </c>
      <c r="F35" s="317">
        <f t="shared" si="0"/>
        <v>0.1073480275676217</v>
      </c>
    </row>
    <row r="36" spans="1:6" ht="17.25" x14ac:dyDescent="0.2">
      <c r="A36" s="13" t="s">
        <v>73</v>
      </c>
      <c r="B36" s="11" t="s">
        <v>74</v>
      </c>
      <c r="C36" s="318">
        <v>29000</v>
      </c>
      <c r="D36" s="319">
        <v>29000</v>
      </c>
      <c r="E36" s="320">
        <v>18024</v>
      </c>
      <c r="F36" s="312">
        <f t="shared" si="0"/>
        <v>0.6215172413793103</v>
      </c>
    </row>
    <row r="37" spans="1:6" ht="17.25" x14ac:dyDescent="0.2">
      <c r="A37" s="13" t="s">
        <v>75</v>
      </c>
      <c r="B37" s="11" t="s">
        <v>235</v>
      </c>
      <c r="C37" s="318">
        <v>70000</v>
      </c>
      <c r="D37" s="319">
        <v>72550</v>
      </c>
      <c r="E37" s="320">
        <v>24623</v>
      </c>
      <c r="F37" s="312">
        <f t="shared" si="0"/>
        <v>0.33939352170916609</v>
      </c>
    </row>
    <row r="38" spans="1:6" ht="15.75" x14ac:dyDescent="0.2">
      <c r="A38" s="12" t="s">
        <v>76</v>
      </c>
      <c r="B38" s="313" t="s">
        <v>285</v>
      </c>
      <c r="C38" s="314">
        <f>SUM(C36:C37)</f>
        <v>99000</v>
      </c>
      <c r="D38" s="315">
        <f t="shared" ref="D38:E38" si="4">SUM(D36:D37)</f>
        <v>101550</v>
      </c>
      <c r="E38" s="316">
        <f t="shared" si="4"/>
        <v>42647</v>
      </c>
      <c r="F38" s="317">
        <f t="shared" si="0"/>
        <v>0.41996061053668143</v>
      </c>
    </row>
    <row r="39" spans="1:6" ht="17.25" x14ac:dyDescent="0.2">
      <c r="A39" s="13" t="s">
        <v>77</v>
      </c>
      <c r="B39" s="11" t="s">
        <v>236</v>
      </c>
      <c r="C39" s="252">
        <v>920000</v>
      </c>
      <c r="D39" s="253">
        <v>920000</v>
      </c>
      <c r="E39" s="212">
        <v>664876</v>
      </c>
      <c r="F39" s="154">
        <f t="shared" si="0"/>
        <v>0.72269130434782614</v>
      </c>
    </row>
    <row r="40" spans="1:6" ht="17.25" x14ac:dyDescent="0.2">
      <c r="A40" s="13" t="s">
        <v>286</v>
      </c>
      <c r="B40" s="11" t="s">
        <v>86</v>
      </c>
      <c r="C40" s="252">
        <v>4785000</v>
      </c>
      <c r="D40" s="253">
        <v>4785000</v>
      </c>
      <c r="E40" s="212">
        <v>1820406</v>
      </c>
      <c r="F40" s="154">
        <f t="shared" si="0"/>
        <v>0.38044012539184952</v>
      </c>
    </row>
    <row r="41" spans="1:6" ht="17.25" x14ac:dyDescent="0.2">
      <c r="A41" s="13" t="s">
        <v>78</v>
      </c>
      <c r="B41" s="11" t="s">
        <v>79</v>
      </c>
      <c r="C41" s="252"/>
      <c r="D41" s="253"/>
      <c r="E41" s="212"/>
      <c r="F41" s="154" t="str">
        <f t="shared" si="0"/>
        <v/>
      </c>
    </row>
    <row r="42" spans="1:6" ht="17.25" x14ac:dyDescent="0.2">
      <c r="A42" s="13" t="s">
        <v>80</v>
      </c>
      <c r="B42" s="11" t="s">
        <v>81</v>
      </c>
      <c r="C42" s="252">
        <v>1504550</v>
      </c>
      <c r="D42" s="253">
        <v>1504550</v>
      </c>
      <c r="E42" s="212">
        <v>227300</v>
      </c>
      <c r="F42" s="154">
        <f t="shared" si="0"/>
        <v>0.1510750722807484</v>
      </c>
    </row>
    <row r="43" spans="1:6" ht="17.25" x14ac:dyDescent="0.2">
      <c r="A43" s="13" t="s">
        <v>82</v>
      </c>
      <c r="B43" s="11" t="s">
        <v>83</v>
      </c>
      <c r="C43" s="252"/>
      <c r="D43" s="253"/>
      <c r="E43" s="212"/>
      <c r="F43" s="154" t="str">
        <f t="shared" si="0"/>
        <v/>
      </c>
    </row>
    <row r="44" spans="1:6" s="49" customFormat="1" ht="17.25" x14ac:dyDescent="0.2">
      <c r="A44" s="210" t="s">
        <v>84</v>
      </c>
      <c r="B44" s="48" t="s">
        <v>237</v>
      </c>
      <c r="C44" s="334">
        <v>795000</v>
      </c>
      <c r="D44" s="335">
        <v>795000</v>
      </c>
      <c r="E44" s="336">
        <v>223000</v>
      </c>
      <c r="F44" s="211">
        <f t="shared" si="0"/>
        <v>0.28050314465408804</v>
      </c>
    </row>
    <row r="45" spans="1:6" s="49" customFormat="1" ht="17.25" x14ac:dyDescent="0.2">
      <c r="A45" s="210" t="s">
        <v>85</v>
      </c>
      <c r="B45" s="48" t="s">
        <v>238</v>
      </c>
      <c r="C45" s="334">
        <v>420000</v>
      </c>
      <c r="D45" s="335">
        <v>391001</v>
      </c>
      <c r="E45" s="336">
        <v>118366</v>
      </c>
      <c r="F45" s="211">
        <f t="shared" si="0"/>
        <v>0.30272556847680698</v>
      </c>
    </row>
    <row r="46" spans="1:6" ht="15.75" x14ac:dyDescent="0.2">
      <c r="A46" s="12" t="s">
        <v>290</v>
      </c>
      <c r="B46" s="313" t="s">
        <v>287</v>
      </c>
      <c r="C46" s="314">
        <f>SUM(C39:C45)</f>
        <v>8424550</v>
      </c>
      <c r="D46" s="315">
        <f t="shared" ref="D46:E46" si="5">SUM(D39:D45)</f>
        <v>8395551</v>
      </c>
      <c r="E46" s="316">
        <f t="shared" si="5"/>
        <v>3053948</v>
      </c>
      <c r="F46" s="317">
        <f t="shared" si="0"/>
        <v>0.36375789986863283</v>
      </c>
    </row>
    <row r="47" spans="1:6" ht="17.25" hidden="1" x14ac:dyDescent="0.2">
      <c r="A47" s="13" t="s">
        <v>87</v>
      </c>
      <c r="B47" s="11" t="s">
        <v>89</v>
      </c>
      <c r="C47" s="252"/>
      <c r="D47" s="253"/>
      <c r="E47" s="212"/>
      <c r="F47" s="154" t="str">
        <f t="shared" si="0"/>
        <v/>
      </c>
    </row>
    <row r="48" spans="1:6" ht="17.25" x14ac:dyDescent="0.2">
      <c r="A48" s="13" t="s">
        <v>88</v>
      </c>
      <c r="B48" s="11" t="s">
        <v>90</v>
      </c>
      <c r="C48" s="252">
        <v>0</v>
      </c>
      <c r="D48" s="253">
        <v>58000</v>
      </c>
      <c r="E48" s="212">
        <v>29000</v>
      </c>
      <c r="F48" s="154">
        <f t="shared" si="0"/>
        <v>0.5</v>
      </c>
    </row>
    <row r="49" spans="1:6" ht="15.75" x14ac:dyDescent="0.2">
      <c r="A49" s="12" t="s">
        <v>91</v>
      </c>
      <c r="B49" s="313" t="s">
        <v>288</v>
      </c>
      <c r="C49" s="314">
        <f>SUM(C47:C48)</f>
        <v>0</v>
      </c>
      <c r="D49" s="315">
        <f>SUM(D47:D48)</f>
        <v>58000</v>
      </c>
      <c r="E49" s="316">
        <f>SUM(E47:E48)</f>
        <v>29000</v>
      </c>
      <c r="F49" s="317">
        <f t="shared" si="0"/>
        <v>0.5</v>
      </c>
    </row>
    <row r="50" spans="1:6" ht="17.25" x14ac:dyDescent="0.2">
      <c r="A50" s="13" t="s">
        <v>92</v>
      </c>
      <c r="B50" s="11" t="s">
        <v>96</v>
      </c>
      <c r="C50" s="252">
        <v>2216606</v>
      </c>
      <c r="D50" s="253">
        <v>2216606</v>
      </c>
      <c r="E50" s="212">
        <v>773293</v>
      </c>
      <c r="F50" s="154">
        <f t="shared" si="0"/>
        <v>0.34886353280646176</v>
      </c>
    </row>
    <row r="51" spans="1:6" ht="17.25" x14ac:dyDescent="0.2">
      <c r="A51" s="13" t="s">
        <v>93</v>
      </c>
      <c r="B51" s="11" t="s">
        <v>97</v>
      </c>
      <c r="C51" s="252"/>
      <c r="D51" s="253"/>
      <c r="E51" s="212"/>
      <c r="F51" s="154" t="str">
        <f t="shared" si="0"/>
        <v/>
      </c>
    </row>
    <row r="52" spans="1:6" ht="17.25" x14ac:dyDescent="0.2">
      <c r="A52" s="13" t="s">
        <v>94</v>
      </c>
      <c r="B52" s="11" t="s">
        <v>98</v>
      </c>
      <c r="C52" s="252"/>
      <c r="D52" s="253"/>
      <c r="E52" s="212"/>
      <c r="F52" s="154" t="str">
        <f t="shared" si="0"/>
        <v/>
      </c>
    </row>
    <row r="53" spans="1:6" ht="17.25" x14ac:dyDescent="0.2">
      <c r="A53" s="13" t="s">
        <v>95</v>
      </c>
      <c r="B53" s="11" t="s">
        <v>99</v>
      </c>
      <c r="C53" s="252">
        <v>70000</v>
      </c>
      <c r="D53" s="253">
        <v>70000</v>
      </c>
      <c r="E53" s="212">
        <v>3765</v>
      </c>
      <c r="F53" s="154">
        <f t="shared" si="0"/>
        <v>5.3785714285714284E-2</v>
      </c>
    </row>
    <row r="54" spans="1:6" ht="15.75" x14ac:dyDescent="0.2">
      <c r="A54" s="12" t="s">
        <v>100</v>
      </c>
      <c r="B54" s="313" t="s">
        <v>289</v>
      </c>
      <c r="C54" s="314">
        <f>SUM(C50:C53)</f>
        <v>2286606</v>
      </c>
      <c r="D54" s="315">
        <f>SUM(D50:D53)</f>
        <v>2286606</v>
      </c>
      <c r="E54" s="316">
        <f>SUM(E50:E53)</f>
        <v>777058</v>
      </c>
      <c r="F54" s="317">
        <f t="shared" si="0"/>
        <v>0.33983029870471781</v>
      </c>
    </row>
    <row r="55" spans="1:6" ht="18" x14ac:dyDescent="0.2">
      <c r="A55" s="321" t="s">
        <v>101</v>
      </c>
      <c r="B55" s="322" t="s">
        <v>102</v>
      </c>
      <c r="C55" s="323">
        <f>SUM(C54,C49,C46,C38,C35)</f>
        <v>11460156</v>
      </c>
      <c r="D55" s="324">
        <f>SUM(D54,D49,D46,D38,D35)</f>
        <v>11610580</v>
      </c>
      <c r="E55" s="325">
        <f>SUM(E54,E49,E46,E38,E35)</f>
        <v>3985190</v>
      </c>
      <c r="F55" s="326">
        <f t="shared" si="0"/>
        <v>0.3432378055187596</v>
      </c>
    </row>
    <row r="56" spans="1:6" ht="18" x14ac:dyDescent="0.2">
      <c r="A56" s="321" t="s">
        <v>118</v>
      </c>
      <c r="B56" s="322" t="s">
        <v>137</v>
      </c>
      <c r="C56" s="323">
        <v>0</v>
      </c>
      <c r="D56" s="324">
        <v>0</v>
      </c>
      <c r="E56" s="325">
        <v>0</v>
      </c>
      <c r="F56" s="326" t="str">
        <f t="shared" si="0"/>
        <v/>
      </c>
    </row>
    <row r="57" spans="1:6" ht="17.25" hidden="1" x14ac:dyDescent="0.2">
      <c r="A57" s="13" t="s">
        <v>119</v>
      </c>
      <c r="B57" s="11" t="s">
        <v>120</v>
      </c>
      <c r="C57" s="252"/>
      <c r="D57" s="253"/>
      <c r="E57" s="212"/>
      <c r="F57" s="154" t="str">
        <f t="shared" si="0"/>
        <v/>
      </c>
    </row>
    <row r="58" spans="1:6" s="338" customFormat="1" ht="17.25" hidden="1" x14ac:dyDescent="0.2">
      <c r="A58" s="337" t="s">
        <v>121</v>
      </c>
      <c r="B58" s="11" t="s">
        <v>134</v>
      </c>
      <c r="C58" s="252"/>
      <c r="D58" s="253"/>
      <c r="E58" s="212"/>
      <c r="F58" s="154" t="str">
        <f t="shared" ref="F58:F118" si="6">IF(OR(D58="",E58=0),"",E58/D58)</f>
        <v/>
      </c>
    </row>
    <row r="59" spans="1:6" ht="17.25" hidden="1" x14ac:dyDescent="0.2">
      <c r="A59" s="13" t="s">
        <v>123</v>
      </c>
      <c r="B59" s="11" t="s">
        <v>135</v>
      </c>
      <c r="C59" s="252"/>
      <c r="D59" s="253"/>
      <c r="E59" s="212"/>
      <c r="F59" s="154" t="str">
        <f t="shared" si="6"/>
        <v/>
      </c>
    </row>
    <row r="60" spans="1:6" ht="17.25" hidden="1" x14ac:dyDescent="0.2">
      <c r="A60" s="13" t="s">
        <v>126</v>
      </c>
      <c r="B60" s="11" t="s">
        <v>136</v>
      </c>
      <c r="C60" s="252"/>
      <c r="D60" s="253"/>
      <c r="E60" s="212"/>
      <c r="F60" s="154" t="str">
        <f t="shared" si="6"/>
        <v/>
      </c>
    </row>
    <row r="61" spans="1:6" ht="17.25" hidden="1" x14ac:dyDescent="0.2">
      <c r="A61" s="13" t="s">
        <v>279</v>
      </c>
      <c r="B61" s="11" t="s">
        <v>127</v>
      </c>
      <c r="C61" s="252"/>
      <c r="D61" s="253"/>
      <c r="E61" s="212"/>
      <c r="F61" s="154" t="str">
        <f t="shared" si="6"/>
        <v/>
      </c>
    </row>
    <row r="62" spans="1:6" ht="18" x14ac:dyDescent="0.2">
      <c r="A62" s="321" t="s">
        <v>128</v>
      </c>
      <c r="B62" s="322" t="s">
        <v>129</v>
      </c>
      <c r="C62" s="323">
        <f>SUM(C57:C61)</f>
        <v>0</v>
      </c>
      <c r="D62" s="324">
        <f t="shared" ref="D62:E62" si="7">SUM(D57:D61)</f>
        <v>0</v>
      </c>
      <c r="E62" s="325">
        <f t="shared" si="7"/>
        <v>0</v>
      </c>
      <c r="F62" s="326" t="str">
        <f t="shared" si="6"/>
        <v/>
      </c>
    </row>
    <row r="63" spans="1:6" ht="18" x14ac:dyDescent="0.2">
      <c r="A63" s="321" t="s">
        <v>109</v>
      </c>
      <c r="B63" s="322" t="s">
        <v>138</v>
      </c>
      <c r="C63" s="323">
        <v>1905000</v>
      </c>
      <c r="D63" s="324">
        <v>1905000</v>
      </c>
      <c r="E63" s="325">
        <v>0</v>
      </c>
      <c r="F63" s="326" t="str">
        <f t="shared" si="6"/>
        <v/>
      </c>
    </row>
    <row r="64" spans="1:6" ht="18" x14ac:dyDescent="0.2">
      <c r="A64" s="321" t="s">
        <v>112</v>
      </c>
      <c r="B64" s="322" t="s">
        <v>139</v>
      </c>
      <c r="C64" s="323"/>
      <c r="D64" s="324"/>
      <c r="E64" s="325"/>
      <c r="F64" s="326" t="str">
        <f t="shared" si="6"/>
        <v/>
      </c>
    </row>
    <row r="65" spans="1:6" ht="16.5" hidden="1" x14ac:dyDescent="0.2">
      <c r="A65" s="166" t="s">
        <v>351</v>
      </c>
      <c r="B65" s="327" t="s">
        <v>352</v>
      </c>
      <c r="C65" s="264"/>
      <c r="D65" s="328"/>
      <c r="E65" s="266"/>
      <c r="F65" s="312" t="str">
        <f t="shared" si="6"/>
        <v/>
      </c>
    </row>
    <row r="66" spans="1:6" ht="16.5" hidden="1" x14ac:dyDescent="0.2">
      <c r="A66" s="166" t="s">
        <v>113</v>
      </c>
      <c r="B66" s="327" t="s">
        <v>141</v>
      </c>
      <c r="C66" s="264"/>
      <c r="D66" s="328"/>
      <c r="E66" s="266"/>
      <c r="F66" s="312" t="str">
        <f t="shared" si="6"/>
        <v/>
      </c>
    </row>
    <row r="67" spans="1:6" ht="16.5" hidden="1" x14ac:dyDescent="0.2">
      <c r="A67" s="166" t="s">
        <v>114</v>
      </c>
      <c r="B67" s="327" t="s">
        <v>142</v>
      </c>
      <c r="C67" s="264"/>
      <c r="D67" s="328"/>
      <c r="E67" s="266"/>
      <c r="F67" s="312" t="str">
        <f t="shared" si="6"/>
        <v/>
      </c>
    </row>
    <row r="68" spans="1:6" ht="16.5" hidden="1" x14ac:dyDescent="0.2">
      <c r="A68" s="166" t="s">
        <v>115</v>
      </c>
      <c r="B68" s="327" t="s">
        <v>143</v>
      </c>
      <c r="C68" s="264"/>
      <c r="D68" s="328"/>
      <c r="E68" s="266"/>
      <c r="F68" s="312" t="str">
        <f t="shared" si="6"/>
        <v/>
      </c>
    </row>
    <row r="69" spans="1:6" ht="18" x14ac:dyDescent="0.2">
      <c r="A69" s="321" t="s">
        <v>116</v>
      </c>
      <c r="B69" s="322" t="s">
        <v>140</v>
      </c>
      <c r="C69" s="323">
        <f>SUM(C65:C68)</f>
        <v>0</v>
      </c>
      <c r="D69" s="324">
        <f t="shared" ref="D69:E69" si="8">SUM(D65:D68)</f>
        <v>0</v>
      </c>
      <c r="E69" s="325">
        <f t="shared" si="8"/>
        <v>0</v>
      </c>
      <c r="F69" s="326" t="str">
        <f t="shared" si="6"/>
        <v/>
      </c>
    </row>
    <row r="70" spans="1:6" ht="18.75" x14ac:dyDescent="0.2">
      <c r="A70" s="821" t="s">
        <v>291</v>
      </c>
      <c r="B70" s="822"/>
      <c r="C70" s="339">
        <f>SUM(C17,C21,C55,C56,C62,C63,C64,C69)</f>
        <v>46864156</v>
      </c>
      <c r="D70" s="340">
        <f>SUM(D17,D21,D55,D56,D62,D63,D64,D69)</f>
        <v>47014580</v>
      </c>
      <c r="E70" s="341">
        <f>SUM(E17,E21,E55,E56,E62,E63,E64,E69)</f>
        <v>19119893</v>
      </c>
      <c r="F70" s="342">
        <f t="shared" si="6"/>
        <v>0.40668007669110307</v>
      </c>
    </row>
    <row r="71" spans="1:6" ht="17.25" hidden="1" x14ac:dyDescent="0.2">
      <c r="A71" s="13" t="s">
        <v>260</v>
      </c>
      <c r="B71" s="11" t="s">
        <v>261</v>
      </c>
      <c r="C71" s="252"/>
      <c r="D71" s="253"/>
      <c r="E71" s="212"/>
      <c r="F71" s="154" t="str">
        <f t="shared" si="6"/>
        <v/>
      </c>
    </row>
    <row r="72" spans="1:6" ht="17.25" hidden="1" x14ac:dyDescent="0.2">
      <c r="A72" s="13" t="s">
        <v>133</v>
      </c>
      <c r="B72" s="11" t="s">
        <v>15</v>
      </c>
      <c r="C72" s="252"/>
      <c r="D72" s="253"/>
      <c r="E72" s="212"/>
      <c r="F72" s="154" t="str">
        <f t="shared" si="6"/>
        <v/>
      </c>
    </row>
    <row r="73" spans="1:6" ht="19.5" thickBot="1" x14ac:dyDescent="0.25">
      <c r="A73" s="178" t="s">
        <v>234</v>
      </c>
      <c r="B73" s="369" t="s">
        <v>293</v>
      </c>
      <c r="C73" s="370">
        <f>SUM(C71:C72)</f>
        <v>0</v>
      </c>
      <c r="D73" s="371">
        <f>SUM(D71:D72)</f>
        <v>0</v>
      </c>
      <c r="E73" s="372">
        <f>SUM(E71:E72)</f>
        <v>0</v>
      </c>
      <c r="F73" s="179" t="str">
        <f t="shared" si="6"/>
        <v/>
      </c>
    </row>
    <row r="74" spans="1:6" ht="19.5" thickBot="1" x14ac:dyDescent="0.25">
      <c r="A74" s="823" t="s">
        <v>292</v>
      </c>
      <c r="B74" s="824"/>
      <c r="C74" s="377">
        <f>SUM(C70:C73)</f>
        <v>46864156</v>
      </c>
      <c r="D74" s="378">
        <f>SUM(D70:D73)</f>
        <v>47014580</v>
      </c>
      <c r="E74" s="379">
        <f>SUM(E70:E73)</f>
        <v>19119893</v>
      </c>
      <c r="F74" s="380">
        <f t="shared" si="6"/>
        <v>0.40668007669110307</v>
      </c>
    </row>
    <row r="75" spans="1:6" ht="17.25" hidden="1" x14ac:dyDescent="0.2">
      <c r="A75" s="132" t="s">
        <v>203</v>
      </c>
      <c r="B75" s="14" t="s">
        <v>209</v>
      </c>
      <c r="C75" s="373"/>
      <c r="D75" s="374"/>
      <c r="E75" s="375"/>
      <c r="F75" s="376" t="str">
        <f t="shared" si="6"/>
        <v/>
      </c>
    </row>
    <row r="76" spans="1:6" ht="17.25" hidden="1" x14ac:dyDescent="0.2">
      <c r="A76" s="13" t="s">
        <v>204</v>
      </c>
      <c r="B76" s="11" t="s">
        <v>210</v>
      </c>
      <c r="C76" s="252"/>
      <c r="D76" s="253"/>
      <c r="E76" s="212"/>
      <c r="F76" s="154" t="str">
        <f t="shared" si="6"/>
        <v/>
      </c>
    </row>
    <row r="77" spans="1:6" ht="17.25" hidden="1" x14ac:dyDescent="0.2">
      <c r="A77" s="13" t="s">
        <v>439</v>
      </c>
      <c r="B77" s="11" t="s">
        <v>440</v>
      </c>
      <c r="C77" s="252"/>
      <c r="D77" s="253"/>
      <c r="E77" s="212"/>
      <c r="F77" s="154" t="str">
        <f t="shared" si="6"/>
        <v/>
      </c>
    </row>
    <row r="78" spans="1:6" ht="17.25" hidden="1" x14ac:dyDescent="0.2">
      <c r="A78" s="13" t="s">
        <v>419</v>
      </c>
      <c r="B78" s="11" t="s">
        <v>211</v>
      </c>
      <c r="C78" s="252"/>
      <c r="D78" s="253"/>
      <c r="E78" s="212"/>
      <c r="F78" s="154" t="str">
        <f t="shared" ref="F78" si="9">IF(OR(D78="",E78=0),"",E78/D78)</f>
        <v/>
      </c>
    </row>
    <row r="79" spans="1:6" ht="17.25" hidden="1" x14ac:dyDescent="0.2">
      <c r="A79" s="13" t="s">
        <v>206</v>
      </c>
      <c r="B79" s="11" t="s">
        <v>212</v>
      </c>
      <c r="C79" s="252"/>
      <c r="D79" s="253"/>
      <c r="E79" s="212"/>
      <c r="F79" s="154" t="str">
        <f t="shared" si="6"/>
        <v/>
      </c>
    </row>
    <row r="80" spans="1:6" ht="17.25" hidden="1" x14ac:dyDescent="0.2">
      <c r="A80" s="13" t="s">
        <v>207</v>
      </c>
      <c r="B80" s="11" t="s">
        <v>213</v>
      </c>
      <c r="C80" s="252"/>
      <c r="D80" s="253"/>
      <c r="E80" s="212"/>
      <c r="F80" s="154" t="str">
        <f t="shared" si="6"/>
        <v/>
      </c>
    </row>
    <row r="81" spans="1:6" ht="17.25" hidden="1" x14ac:dyDescent="0.2">
      <c r="A81" s="13" t="s">
        <v>208</v>
      </c>
      <c r="B81" s="11" t="s">
        <v>214</v>
      </c>
      <c r="C81" s="252"/>
      <c r="D81" s="253"/>
      <c r="E81" s="212"/>
      <c r="F81" s="154" t="str">
        <f t="shared" si="6"/>
        <v/>
      </c>
    </row>
    <row r="82" spans="1:6" ht="15.75" x14ac:dyDescent="0.2">
      <c r="A82" s="12" t="s">
        <v>149</v>
      </c>
      <c r="B82" s="313" t="s">
        <v>145</v>
      </c>
      <c r="C82" s="314">
        <f>SUM(C75:C81)</f>
        <v>0</v>
      </c>
      <c r="D82" s="315">
        <f t="shared" ref="D82:E82" si="10">SUM(D75:D81)</f>
        <v>0</v>
      </c>
      <c r="E82" s="316">
        <f t="shared" si="10"/>
        <v>0</v>
      </c>
      <c r="F82" s="317" t="str">
        <f t="shared" si="6"/>
        <v/>
      </c>
    </row>
    <row r="83" spans="1:6" ht="17.25" hidden="1" x14ac:dyDescent="0.2">
      <c r="A83" s="13"/>
      <c r="B83" s="381" t="s">
        <v>239</v>
      </c>
      <c r="C83" s="252"/>
      <c r="D83" s="253"/>
      <c r="E83" s="212"/>
      <c r="F83" s="154" t="str">
        <f t="shared" si="6"/>
        <v/>
      </c>
    </row>
    <row r="84" spans="1:6" ht="17.25" hidden="1" x14ac:dyDescent="0.2">
      <c r="A84" s="13"/>
      <c r="B84" s="11"/>
      <c r="C84" s="252"/>
      <c r="D84" s="253"/>
      <c r="E84" s="212"/>
      <c r="F84" s="154" t="str">
        <f t="shared" si="6"/>
        <v/>
      </c>
    </row>
    <row r="85" spans="1:6" ht="17.25" hidden="1" x14ac:dyDescent="0.2">
      <c r="A85" s="13"/>
      <c r="B85" s="11"/>
      <c r="C85" s="252"/>
      <c r="D85" s="253"/>
      <c r="E85" s="212"/>
      <c r="F85" s="154" t="str">
        <f t="shared" si="6"/>
        <v/>
      </c>
    </row>
    <row r="86" spans="1:6" ht="15.75" x14ac:dyDescent="0.2">
      <c r="A86" s="12" t="s">
        <v>150</v>
      </c>
      <c r="B86" s="313" t="s">
        <v>146</v>
      </c>
      <c r="C86" s="314">
        <f>SUM(C83:C85)</f>
        <v>0</v>
      </c>
      <c r="D86" s="315">
        <f>SUM(D83:D85)</f>
        <v>0</v>
      </c>
      <c r="E86" s="316">
        <f>SUM(E83:E85)</f>
        <v>0</v>
      </c>
      <c r="F86" s="317" t="str">
        <f t="shared" si="6"/>
        <v/>
      </c>
    </row>
    <row r="87" spans="1:6" ht="18" x14ac:dyDescent="0.2">
      <c r="A87" s="321" t="s">
        <v>144</v>
      </c>
      <c r="B87" s="322" t="s">
        <v>315</v>
      </c>
      <c r="C87" s="323">
        <f>SUM(C82,C86)</f>
        <v>0</v>
      </c>
      <c r="D87" s="324">
        <f>SUM(D82,D86)</f>
        <v>0</v>
      </c>
      <c r="E87" s="325">
        <f>SUM(E82,E86)</f>
        <v>0</v>
      </c>
      <c r="F87" s="326" t="str">
        <f t="shared" si="6"/>
        <v/>
      </c>
    </row>
    <row r="88" spans="1:6" ht="16.5" hidden="1" x14ac:dyDescent="0.2">
      <c r="A88" s="166" t="s">
        <v>154</v>
      </c>
      <c r="B88" s="107" t="s">
        <v>148</v>
      </c>
      <c r="C88" s="276"/>
      <c r="D88" s="277"/>
      <c r="E88" s="278"/>
      <c r="F88" s="176" t="str">
        <f t="shared" si="6"/>
        <v/>
      </c>
    </row>
    <row r="89" spans="1:6" ht="16.5" hidden="1" x14ac:dyDescent="0.2">
      <c r="A89" s="166" t="s">
        <v>152</v>
      </c>
      <c r="B89" s="107" t="s">
        <v>151</v>
      </c>
      <c r="C89" s="276"/>
      <c r="D89" s="277"/>
      <c r="E89" s="278"/>
      <c r="F89" s="176" t="str">
        <f t="shared" si="6"/>
        <v/>
      </c>
    </row>
    <row r="90" spans="1:6" s="18" customFormat="1" ht="18" x14ac:dyDescent="0.2">
      <c r="A90" s="321" t="s">
        <v>153</v>
      </c>
      <c r="B90" s="322" t="s">
        <v>316</v>
      </c>
      <c r="C90" s="323">
        <f>SUM(C88,C89)</f>
        <v>0</v>
      </c>
      <c r="D90" s="324">
        <f>SUM(D88,D89)</f>
        <v>0</v>
      </c>
      <c r="E90" s="325">
        <f>SUM(E88,E89)</f>
        <v>0</v>
      </c>
      <c r="F90" s="326" t="str">
        <f t="shared" si="6"/>
        <v/>
      </c>
    </row>
    <row r="91" spans="1:6" s="43" customFormat="1" ht="15.75" hidden="1" x14ac:dyDescent="0.2">
      <c r="A91" s="12" t="s">
        <v>156</v>
      </c>
      <c r="B91" s="313" t="s">
        <v>294</v>
      </c>
      <c r="C91" s="314"/>
      <c r="D91" s="315"/>
      <c r="E91" s="316"/>
      <c r="F91" s="317" t="str">
        <f t="shared" si="6"/>
        <v/>
      </c>
    </row>
    <row r="92" spans="1:6" s="43" customFormat="1" ht="17.25" hidden="1" x14ac:dyDescent="0.2">
      <c r="A92" s="13" t="s">
        <v>342</v>
      </c>
      <c r="B92" s="11" t="s">
        <v>251</v>
      </c>
      <c r="C92" s="252"/>
      <c r="D92" s="253"/>
      <c r="E92" s="212"/>
      <c r="F92" s="154" t="str">
        <f t="shared" si="6"/>
        <v/>
      </c>
    </row>
    <row r="93" spans="1:6" s="43" customFormat="1" ht="17.25" hidden="1" x14ac:dyDescent="0.2">
      <c r="A93" s="13" t="s">
        <v>343</v>
      </c>
      <c r="B93" s="11" t="s">
        <v>295</v>
      </c>
      <c r="C93" s="252"/>
      <c r="D93" s="253"/>
      <c r="E93" s="212"/>
      <c r="F93" s="154" t="str">
        <f t="shared" si="6"/>
        <v/>
      </c>
    </row>
    <row r="94" spans="1:6" s="43" customFormat="1" ht="15.75" hidden="1" x14ac:dyDescent="0.2">
      <c r="A94" s="12" t="s">
        <v>157</v>
      </c>
      <c r="B94" s="313" t="s">
        <v>305</v>
      </c>
      <c r="C94" s="314">
        <f>SUM(C92:C93)</f>
        <v>0</v>
      </c>
      <c r="D94" s="315">
        <f t="shared" ref="D94:E94" si="11">SUM(D92:D93)</f>
        <v>0</v>
      </c>
      <c r="E94" s="316">
        <f t="shared" si="11"/>
        <v>0</v>
      </c>
      <c r="F94" s="317" t="str">
        <f t="shared" si="6"/>
        <v/>
      </c>
    </row>
    <row r="95" spans="1:6" s="43" customFormat="1" ht="17.25" hidden="1" x14ac:dyDescent="0.2">
      <c r="A95" s="13" t="s">
        <v>158</v>
      </c>
      <c r="B95" s="11" t="s">
        <v>253</v>
      </c>
      <c r="C95" s="252"/>
      <c r="D95" s="253"/>
      <c r="E95" s="212"/>
      <c r="F95" s="154" t="str">
        <f t="shared" si="6"/>
        <v/>
      </c>
    </row>
    <row r="96" spans="1:6" s="43" customFormat="1" ht="17.25" hidden="1" x14ac:dyDescent="0.2">
      <c r="A96" s="13" t="s">
        <v>159</v>
      </c>
      <c r="B96" s="11" t="s">
        <v>161</v>
      </c>
      <c r="C96" s="252"/>
      <c r="D96" s="253"/>
      <c r="E96" s="212"/>
      <c r="F96" s="154" t="str">
        <f t="shared" si="6"/>
        <v/>
      </c>
    </row>
    <row r="97" spans="1:6" s="43" customFormat="1" ht="17.25" hidden="1" x14ac:dyDescent="0.2">
      <c r="A97" s="13" t="s">
        <v>160</v>
      </c>
      <c r="B97" s="11" t="s">
        <v>250</v>
      </c>
      <c r="C97" s="252"/>
      <c r="D97" s="253"/>
      <c r="E97" s="212"/>
      <c r="F97" s="154" t="str">
        <f t="shared" si="6"/>
        <v/>
      </c>
    </row>
    <row r="98" spans="1:6" s="43" customFormat="1" ht="15.75" hidden="1" x14ac:dyDescent="0.2">
      <c r="A98" s="12" t="s">
        <v>298</v>
      </c>
      <c r="B98" s="313" t="s">
        <v>299</v>
      </c>
      <c r="C98" s="314">
        <f>SUM(C95:C97)</f>
        <v>0</v>
      </c>
      <c r="D98" s="315">
        <f t="shared" ref="D98:E98" si="12">SUM(D95:D97)</f>
        <v>0</v>
      </c>
      <c r="E98" s="316">
        <f t="shared" si="12"/>
        <v>0</v>
      </c>
      <c r="F98" s="317" t="str">
        <f t="shared" si="6"/>
        <v/>
      </c>
    </row>
    <row r="99" spans="1:6" s="43" customFormat="1" ht="17.25" hidden="1" x14ac:dyDescent="0.2">
      <c r="A99" s="13" t="s">
        <v>303</v>
      </c>
      <c r="B99" s="11" t="s">
        <v>296</v>
      </c>
      <c r="C99" s="252"/>
      <c r="D99" s="253"/>
      <c r="E99" s="212"/>
      <c r="F99" s="154" t="str">
        <f t="shared" si="6"/>
        <v/>
      </c>
    </row>
    <row r="100" spans="1:6" s="43" customFormat="1" ht="17.25" hidden="1" x14ac:dyDescent="0.2">
      <c r="A100" s="13" t="s">
        <v>304</v>
      </c>
      <c r="B100" s="11" t="s">
        <v>264</v>
      </c>
      <c r="C100" s="252"/>
      <c r="D100" s="253"/>
      <c r="E100" s="212"/>
      <c r="F100" s="154" t="str">
        <f t="shared" si="6"/>
        <v/>
      </c>
    </row>
    <row r="101" spans="1:6" s="43" customFormat="1" ht="17.25" hidden="1" x14ac:dyDescent="0.2">
      <c r="A101" s="13" t="s">
        <v>302</v>
      </c>
      <c r="B101" s="11" t="s">
        <v>301</v>
      </c>
      <c r="C101" s="252"/>
      <c r="D101" s="253"/>
      <c r="E101" s="212"/>
      <c r="F101" s="154" t="str">
        <f t="shared" si="6"/>
        <v/>
      </c>
    </row>
    <row r="102" spans="1:6" s="43" customFormat="1" ht="15.75" hidden="1" x14ac:dyDescent="0.2">
      <c r="A102" s="12" t="s">
        <v>297</v>
      </c>
      <c r="B102" s="313" t="s">
        <v>300</v>
      </c>
      <c r="C102" s="314">
        <f>SUM(C99:C101)</f>
        <v>0</v>
      </c>
      <c r="D102" s="315">
        <f t="shared" ref="D102:E102" si="13">SUM(D99:D101)</f>
        <v>0</v>
      </c>
      <c r="E102" s="316">
        <f t="shared" si="13"/>
        <v>0</v>
      </c>
      <c r="F102" s="317" t="str">
        <f t="shared" si="6"/>
        <v/>
      </c>
    </row>
    <row r="103" spans="1:6" s="18" customFormat="1" ht="18" x14ac:dyDescent="0.2">
      <c r="A103" s="321" t="s">
        <v>162</v>
      </c>
      <c r="B103" s="322" t="s">
        <v>163</v>
      </c>
      <c r="C103" s="323">
        <f>SUM(C102,C98,C94,C91)</f>
        <v>0</v>
      </c>
      <c r="D103" s="324">
        <f t="shared" ref="D103:E103" si="14">SUM(D102,D98,D94,D91)</f>
        <v>0</v>
      </c>
      <c r="E103" s="325">
        <f t="shared" si="14"/>
        <v>0</v>
      </c>
      <c r="F103" s="326" t="str">
        <f t="shared" si="6"/>
        <v/>
      </c>
    </row>
    <row r="104" spans="1:6" s="18" customFormat="1" ht="17.25" x14ac:dyDescent="0.2">
      <c r="A104" s="13" t="s">
        <v>166</v>
      </c>
      <c r="B104" s="11" t="s">
        <v>324</v>
      </c>
      <c r="C104" s="252"/>
      <c r="D104" s="253"/>
      <c r="E104" s="212"/>
      <c r="F104" s="154" t="str">
        <f t="shared" si="6"/>
        <v/>
      </c>
    </row>
    <row r="105" spans="1:6" s="18" customFormat="1" ht="17.25" x14ac:dyDescent="0.2">
      <c r="A105" s="13" t="s">
        <v>167</v>
      </c>
      <c r="B105" s="11" t="s">
        <v>252</v>
      </c>
      <c r="C105" s="252">
        <v>300000</v>
      </c>
      <c r="D105" s="253">
        <v>300000</v>
      </c>
      <c r="E105" s="212">
        <v>25000</v>
      </c>
      <c r="F105" s="154">
        <f t="shared" si="6"/>
        <v>8.3333333333333329E-2</v>
      </c>
    </row>
    <row r="106" spans="1:6" s="18" customFormat="1" ht="17.25" x14ac:dyDescent="0.2">
      <c r="A106" s="13" t="s">
        <v>168</v>
      </c>
      <c r="B106" s="11" t="s">
        <v>325</v>
      </c>
      <c r="C106" s="252"/>
      <c r="D106" s="253"/>
      <c r="E106" s="212"/>
      <c r="F106" s="154" t="str">
        <f t="shared" si="6"/>
        <v/>
      </c>
    </row>
    <row r="107" spans="1:6" s="18" customFormat="1" ht="17.25" x14ac:dyDescent="0.2">
      <c r="A107" s="13" t="s">
        <v>169</v>
      </c>
      <c r="B107" s="11" t="s">
        <v>326</v>
      </c>
      <c r="C107" s="252">
        <v>0</v>
      </c>
      <c r="D107" s="253">
        <v>150000</v>
      </c>
      <c r="E107" s="212">
        <v>150000</v>
      </c>
      <c r="F107" s="154">
        <f t="shared" si="6"/>
        <v>1</v>
      </c>
    </row>
    <row r="108" spans="1:6" s="18" customFormat="1" ht="17.25" x14ac:dyDescent="0.2">
      <c r="A108" s="13" t="s">
        <v>170</v>
      </c>
      <c r="B108" s="11" t="s">
        <v>174</v>
      </c>
      <c r="C108" s="252">
        <v>1986000</v>
      </c>
      <c r="D108" s="253">
        <v>1986000</v>
      </c>
      <c r="E108" s="212">
        <v>463968</v>
      </c>
      <c r="F108" s="154">
        <f t="shared" si="6"/>
        <v>0.23361933534743201</v>
      </c>
    </row>
    <row r="109" spans="1:6" s="18" customFormat="1" ht="17.25" x14ac:dyDescent="0.2">
      <c r="A109" s="13" t="s">
        <v>171</v>
      </c>
      <c r="B109" s="11" t="s">
        <v>215</v>
      </c>
      <c r="C109" s="252"/>
      <c r="D109" s="253"/>
      <c r="E109" s="212"/>
      <c r="F109" s="154" t="str">
        <f t="shared" si="6"/>
        <v/>
      </c>
    </row>
    <row r="110" spans="1:6" ht="17.25" hidden="1" x14ac:dyDescent="0.2">
      <c r="A110" s="13" t="s">
        <v>175</v>
      </c>
      <c r="B110" s="11" t="s">
        <v>327</v>
      </c>
      <c r="C110" s="252"/>
      <c r="D110" s="253"/>
      <c r="E110" s="212"/>
      <c r="F110" s="154" t="str">
        <f t="shared" si="6"/>
        <v/>
      </c>
    </row>
    <row r="111" spans="1:6" ht="17.25" x14ac:dyDescent="0.2">
      <c r="A111" s="13" t="s">
        <v>177</v>
      </c>
      <c r="B111" s="11" t="s">
        <v>328</v>
      </c>
      <c r="C111" s="252">
        <v>0</v>
      </c>
      <c r="D111" s="253">
        <v>1</v>
      </c>
      <c r="E111" s="212">
        <v>1</v>
      </c>
      <c r="F111" s="154">
        <f t="shared" si="6"/>
        <v>1</v>
      </c>
    </row>
    <row r="112" spans="1:6" ht="17.25" x14ac:dyDescent="0.2">
      <c r="A112" s="13" t="s">
        <v>306</v>
      </c>
      <c r="B112" s="11" t="s">
        <v>179</v>
      </c>
      <c r="C112" s="252">
        <v>0</v>
      </c>
      <c r="D112" s="253">
        <v>423</v>
      </c>
      <c r="E112" s="212">
        <v>423</v>
      </c>
      <c r="F112" s="154">
        <f t="shared" si="6"/>
        <v>1</v>
      </c>
    </row>
    <row r="113" spans="1:6" ht="18" x14ac:dyDescent="0.2">
      <c r="A113" s="321" t="s">
        <v>164</v>
      </c>
      <c r="B113" s="322" t="s">
        <v>165</v>
      </c>
      <c r="C113" s="323">
        <f>SUM(C104:C112)</f>
        <v>2286000</v>
      </c>
      <c r="D113" s="324">
        <f t="shared" ref="D113:E113" si="15">SUM(D104:D112)</f>
        <v>2436424</v>
      </c>
      <c r="E113" s="325">
        <f t="shared" si="15"/>
        <v>639392</v>
      </c>
      <c r="F113" s="326">
        <f t="shared" si="6"/>
        <v>0.26243051291565017</v>
      </c>
    </row>
    <row r="114" spans="1:6" ht="16.5" hidden="1" x14ac:dyDescent="0.2">
      <c r="A114" s="166" t="s">
        <v>180</v>
      </c>
      <c r="B114" s="343" t="s">
        <v>182</v>
      </c>
      <c r="C114" s="264"/>
      <c r="D114" s="328"/>
      <c r="E114" s="266"/>
      <c r="F114" s="312" t="str">
        <f t="shared" si="6"/>
        <v/>
      </c>
    </row>
    <row r="115" spans="1:6" ht="16.5" hidden="1" x14ac:dyDescent="0.2">
      <c r="A115" s="166" t="s">
        <v>406</v>
      </c>
      <c r="B115" s="343" t="s">
        <v>407</v>
      </c>
      <c r="C115" s="264"/>
      <c r="D115" s="328"/>
      <c r="E115" s="266"/>
      <c r="F115" s="312" t="str">
        <f t="shared" si="6"/>
        <v/>
      </c>
    </row>
    <row r="116" spans="1:6" ht="16.5" hidden="1" x14ac:dyDescent="0.2">
      <c r="A116" s="166" t="s">
        <v>181</v>
      </c>
      <c r="B116" s="343" t="s">
        <v>183</v>
      </c>
      <c r="C116" s="264"/>
      <c r="D116" s="328"/>
      <c r="E116" s="266"/>
      <c r="F116" s="312" t="str">
        <f t="shared" si="6"/>
        <v/>
      </c>
    </row>
    <row r="117" spans="1:6" ht="18" x14ac:dyDescent="0.2">
      <c r="A117" s="321" t="s">
        <v>184</v>
      </c>
      <c r="B117" s="322" t="s">
        <v>185</v>
      </c>
      <c r="C117" s="323">
        <f>SUM(C114:C116)</f>
        <v>0</v>
      </c>
      <c r="D117" s="324">
        <f t="shared" ref="D117:E117" si="16">SUM(D114:D116)</f>
        <v>0</v>
      </c>
      <c r="E117" s="325">
        <f t="shared" si="16"/>
        <v>0</v>
      </c>
      <c r="F117" s="326" t="str">
        <f t="shared" si="6"/>
        <v/>
      </c>
    </row>
    <row r="118" spans="1:6" ht="16.5" hidden="1" x14ac:dyDescent="0.2">
      <c r="A118" s="166" t="s">
        <v>186</v>
      </c>
      <c r="B118" s="343" t="s">
        <v>187</v>
      </c>
      <c r="C118" s="264"/>
      <c r="D118" s="328"/>
      <c r="E118" s="266"/>
      <c r="F118" s="312" t="str">
        <f t="shared" si="6"/>
        <v/>
      </c>
    </row>
    <row r="119" spans="1:6" ht="16.5" hidden="1" x14ac:dyDescent="0.2">
      <c r="A119" s="166" t="s">
        <v>353</v>
      </c>
      <c r="B119" s="343" t="s">
        <v>354</v>
      </c>
      <c r="C119" s="264"/>
      <c r="D119" s="328"/>
      <c r="E119" s="266"/>
      <c r="F119" s="312" t="str">
        <f t="shared" ref="F119:F133" si="17">IF(OR(D119="",E119=0),"",E119/D119)</f>
        <v/>
      </c>
    </row>
    <row r="120" spans="1:6" ht="16.5" hidden="1" x14ac:dyDescent="0.2">
      <c r="A120" s="166" t="s">
        <v>308</v>
      </c>
      <c r="B120" s="343" t="s">
        <v>188</v>
      </c>
      <c r="C120" s="264"/>
      <c r="D120" s="328"/>
      <c r="E120" s="266"/>
      <c r="F120" s="312" t="str">
        <f t="shared" si="17"/>
        <v/>
      </c>
    </row>
    <row r="121" spans="1:6" ht="18" x14ac:dyDescent="0.2">
      <c r="A121" s="321" t="s">
        <v>189</v>
      </c>
      <c r="B121" s="322" t="s">
        <v>307</v>
      </c>
      <c r="C121" s="323">
        <f>SUM(C118:C120)</f>
        <v>0</v>
      </c>
      <c r="D121" s="324">
        <f t="shared" ref="D121:E121" si="18">SUM(D118:D120)</f>
        <v>0</v>
      </c>
      <c r="E121" s="325">
        <f t="shared" si="18"/>
        <v>0</v>
      </c>
      <c r="F121" s="326" t="str">
        <f t="shared" si="17"/>
        <v/>
      </c>
    </row>
    <row r="122" spans="1:6" ht="16.5" hidden="1" x14ac:dyDescent="0.2">
      <c r="A122" s="166" t="s">
        <v>192</v>
      </c>
      <c r="B122" s="343" t="s">
        <v>193</v>
      </c>
      <c r="C122" s="264"/>
      <c r="D122" s="328"/>
      <c r="E122" s="266"/>
      <c r="F122" s="312" t="str">
        <f t="shared" si="17"/>
        <v/>
      </c>
    </row>
    <row r="123" spans="1:6" ht="16.5" hidden="1" x14ac:dyDescent="0.2">
      <c r="A123" s="166" t="s">
        <v>355</v>
      </c>
      <c r="B123" s="343" t="s">
        <v>356</v>
      </c>
      <c r="C123" s="264"/>
      <c r="D123" s="328"/>
      <c r="E123" s="266"/>
      <c r="F123" s="312" t="str">
        <f t="shared" si="17"/>
        <v/>
      </c>
    </row>
    <row r="124" spans="1:6" ht="16.5" hidden="1" x14ac:dyDescent="0.2">
      <c r="A124" s="166" t="s">
        <v>310</v>
      </c>
      <c r="B124" s="343" t="s">
        <v>194</v>
      </c>
      <c r="C124" s="264"/>
      <c r="D124" s="328"/>
      <c r="E124" s="266"/>
      <c r="F124" s="312" t="str">
        <f t="shared" si="17"/>
        <v/>
      </c>
    </row>
    <row r="125" spans="1:6" ht="18" x14ac:dyDescent="0.2">
      <c r="A125" s="321" t="s">
        <v>190</v>
      </c>
      <c r="B125" s="322" t="s">
        <v>314</v>
      </c>
      <c r="C125" s="323">
        <f>SUM(C122:C124)</f>
        <v>0</v>
      </c>
      <c r="D125" s="324">
        <f t="shared" ref="D125:E125" si="19">SUM(D122:D124)</f>
        <v>0</v>
      </c>
      <c r="E125" s="325">
        <f t="shared" si="19"/>
        <v>0</v>
      </c>
      <c r="F125" s="326" t="str">
        <f t="shared" si="17"/>
        <v/>
      </c>
    </row>
    <row r="126" spans="1:6" ht="18.75" x14ac:dyDescent="0.2">
      <c r="A126" s="821" t="s">
        <v>311</v>
      </c>
      <c r="B126" s="822"/>
      <c r="C126" s="339">
        <f>SUM(C87,C90,C103,C113,C117,C121,C125)</f>
        <v>2286000</v>
      </c>
      <c r="D126" s="340">
        <f>SUM(D87,D90,D103,D113,D117,D121,D125)</f>
        <v>2436424</v>
      </c>
      <c r="E126" s="341">
        <f>SUM(E87,E90,E103,E113,E117,E121,E125)</f>
        <v>639392</v>
      </c>
      <c r="F126" s="342">
        <f t="shared" si="17"/>
        <v>0.26243051291565017</v>
      </c>
    </row>
    <row r="127" spans="1:6" ht="17.25" hidden="1" x14ac:dyDescent="0.2">
      <c r="A127" s="13" t="s">
        <v>408</v>
      </c>
      <c r="B127" s="11" t="s">
        <v>409</v>
      </c>
      <c r="C127" s="252"/>
      <c r="D127" s="253"/>
      <c r="E127" s="212"/>
      <c r="F127" s="154" t="str">
        <f t="shared" si="17"/>
        <v/>
      </c>
    </row>
    <row r="128" spans="1:6" ht="17.25" hidden="1" x14ac:dyDescent="0.2">
      <c r="A128" s="13" t="s">
        <v>196</v>
      </c>
      <c r="B128" s="11" t="s">
        <v>195</v>
      </c>
      <c r="C128" s="252"/>
      <c r="D128" s="253"/>
      <c r="E128" s="212"/>
      <c r="F128" s="154" t="str">
        <f t="shared" si="17"/>
        <v/>
      </c>
    </row>
    <row r="129" spans="1:7" ht="17.25" hidden="1" x14ac:dyDescent="0.2">
      <c r="A129" s="13" t="s">
        <v>197</v>
      </c>
      <c r="B129" s="11" t="s">
        <v>198</v>
      </c>
      <c r="C129" s="252"/>
      <c r="D129" s="253"/>
      <c r="E129" s="212"/>
      <c r="F129" s="154" t="str">
        <f t="shared" si="17"/>
        <v/>
      </c>
    </row>
    <row r="130" spans="1:7" ht="17.25" x14ac:dyDescent="0.2">
      <c r="A130" s="13" t="s">
        <v>199</v>
      </c>
      <c r="B130" s="11" t="s">
        <v>15</v>
      </c>
      <c r="C130" s="252">
        <v>44578156</v>
      </c>
      <c r="D130" s="253">
        <v>44578156</v>
      </c>
      <c r="E130" s="212">
        <v>19768570</v>
      </c>
      <c r="F130" s="154">
        <f t="shared" si="17"/>
        <v>0.44345867514125081</v>
      </c>
      <c r="G130" s="17">
        <f>C74-C126</f>
        <v>44578156</v>
      </c>
    </row>
    <row r="131" spans="1:7" ht="17.25" hidden="1" x14ac:dyDescent="0.2">
      <c r="A131" s="13" t="s">
        <v>200</v>
      </c>
      <c r="B131" s="11" t="s">
        <v>201</v>
      </c>
      <c r="C131" s="252"/>
      <c r="D131" s="253"/>
      <c r="E131" s="212"/>
      <c r="F131" s="154" t="str">
        <f t="shared" si="17"/>
        <v/>
      </c>
    </row>
    <row r="132" spans="1:7" ht="18" x14ac:dyDescent="0.2">
      <c r="A132" s="321" t="s">
        <v>233</v>
      </c>
      <c r="B132" s="322" t="s">
        <v>312</v>
      </c>
      <c r="C132" s="323">
        <f>SUM(C127:C131)</f>
        <v>44578156</v>
      </c>
      <c r="D132" s="324">
        <f t="shared" ref="D132:E132" si="20">SUM(D127:D131)</f>
        <v>44578156</v>
      </c>
      <c r="E132" s="325">
        <f t="shared" si="20"/>
        <v>19768570</v>
      </c>
      <c r="F132" s="326">
        <f t="shared" si="17"/>
        <v>0.44345867514125081</v>
      </c>
    </row>
    <row r="133" spans="1:7" ht="19.5" thickBot="1" x14ac:dyDescent="0.25">
      <c r="A133" s="819" t="s">
        <v>313</v>
      </c>
      <c r="B133" s="820"/>
      <c r="C133" s="344">
        <f>SUM(C132,C126)</f>
        <v>46864156</v>
      </c>
      <c r="D133" s="345">
        <f t="shared" ref="D133:E133" si="21">SUM(D132,D126)</f>
        <v>47014580</v>
      </c>
      <c r="E133" s="238">
        <f t="shared" si="21"/>
        <v>20407962</v>
      </c>
      <c r="F133" s="346">
        <f t="shared" si="17"/>
        <v>0.43407730112658671</v>
      </c>
    </row>
    <row r="134" spans="1:7" ht="17.25" thickTop="1" x14ac:dyDescent="0.2">
      <c r="F134" s="347"/>
    </row>
    <row r="135" spans="1:7" ht="17.25" thickBot="1" x14ac:dyDescent="0.25">
      <c r="F135" s="347"/>
    </row>
    <row r="136" spans="1:7" ht="18.75" thickBot="1" x14ac:dyDescent="0.25">
      <c r="A136" s="348"/>
      <c r="B136" s="184" t="s">
        <v>26</v>
      </c>
      <c r="C136" s="349">
        <f>'Létszám - 9. mell.'!D12</f>
        <v>6</v>
      </c>
      <c r="D136" s="814">
        <f>C136</f>
        <v>6</v>
      </c>
      <c r="E136" s="815"/>
    </row>
  </sheetData>
  <mergeCells count="10">
    <mergeCell ref="D136:E136"/>
    <mergeCell ref="F1:F3"/>
    <mergeCell ref="B1:B3"/>
    <mergeCell ref="A1:A3"/>
    <mergeCell ref="A133:B133"/>
    <mergeCell ref="A126:B126"/>
    <mergeCell ref="A74:B74"/>
    <mergeCell ref="A70:B70"/>
    <mergeCell ref="C1:C2"/>
    <mergeCell ref="D1:E2"/>
  </mergeCells>
  <phoneticPr fontId="2" type="noConversion"/>
  <printOptions horizontalCentered="1"/>
  <pageMargins left="0.59055118110236227" right="0.59055118110236227" top="1.1023622047244095" bottom="0.51181102362204722" header="0.51181102362204722" footer="0.51181102362204722"/>
  <pageSetup paperSize="9" scale="53" orientation="portrait" r:id="rId1"/>
  <headerFooter>
    <oddHeader>&amp;L&amp;"Century Gothic,Normál"&amp;12BEZENYE Községi Önkormányzat&amp;C&amp;"Century Gothic,Félkövér"&amp;16BEZENYEI SZÁZSZORSZÉP ÓVODA
2021.I. félév&amp;R&amp;"Century Gothic,Normál"&amp;11  8.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120" zoomScaleNormal="120" workbookViewId="0">
      <selection activeCell="A11" sqref="A11"/>
    </sheetView>
  </sheetViews>
  <sheetFormatPr defaultColWidth="9.140625" defaultRowHeight="13.5" x14ac:dyDescent="0.2"/>
  <cols>
    <col min="1" max="1" width="35.7109375" style="4" bestFit="1" customWidth="1"/>
    <col min="2" max="2" width="10.28515625" style="4" bestFit="1" customWidth="1"/>
    <col min="3" max="3" width="11.28515625" style="4" bestFit="1" customWidth="1"/>
    <col min="4" max="4" width="7" style="4" bestFit="1" customWidth="1"/>
    <col min="5" max="5" width="10.28515625" style="4" bestFit="1" customWidth="1"/>
    <col min="6" max="6" width="11.28515625" style="4" bestFit="1" customWidth="1"/>
    <col min="7" max="7" width="7" style="4" bestFit="1" customWidth="1"/>
    <col min="8" max="8" width="18.28515625" style="4" bestFit="1" customWidth="1"/>
    <col min="9" max="9" width="20.85546875" style="4" bestFit="1" customWidth="1"/>
    <col min="10" max="10" width="22.28515625" style="4" bestFit="1" customWidth="1"/>
    <col min="11" max="16384" width="9.140625" style="4"/>
  </cols>
  <sheetData>
    <row r="1" spans="1:8" x14ac:dyDescent="0.2">
      <c r="A1" s="834" t="s">
        <v>426</v>
      </c>
      <c r="B1" s="834"/>
      <c r="C1" s="834"/>
      <c r="D1" s="834"/>
      <c r="E1" s="834"/>
      <c r="F1" s="834"/>
      <c r="G1" s="834"/>
      <c r="H1" s="53"/>
    </row>
    <row r="2" spans="1:8" x14ac:dyDescent="0.2">
      <c r="A2" s="54"/>
      <c r="B2" s="53"/>
      <c r="C2" s="55"/>
      <c r="D2" s="53"/>
      <c r="E2" s="53"/>
      <c r="F2" s="55"/>
      <c r="G2" s="53"/>
      <c r="H2" s="53"/>
    </row>
    <row r="3" spans="1:8" ht="14.25" thickBot="1" x14ac:dyDescent="0.25">
      <c r="A3" s="54"/>
      <c r="B3" s="53"/>
      <c r="C3" s="55"/>
      <c r="D3" s="53"/>
      <c r="E3" s="53"/>
      <c r="F3" s="55"/>
      <c r="G3" s="53"/>
      <c r="H3" s="53"/>
    </row>
    <row r="4" spans="1:8" ht="14.25" thickBot="1" x14ac:dyDescent="0.25">
      <c r="A4" s="830" t="s">
        <v>428</v>
      </c>
      <c r="B4" s="832" t="s">
        <v>131</v>
      </c>
      <c r="C4" s="833"/>
      <c r="D4" s="833"/>
      <c r="E4" s="832" t="s">
        <v>502</v>
      </c>
      <c r="F4" s="833"/>
      <c r="G4" s="833"/>
      <c r="H4" s="56"/>
    </row>
    <row r="5" spans="1:8" ht="39" thickBot="1" x14ac:dyDescent="0.25">
      <c r="A5" s="831"/>
      <c r="B5" s="64" t="s">
        <v>503</v>
      </c>
      <c r="C5" s="65" t="s">
        <v>504</v>
      </c>
      <c r="D5" s="80" t="s">
        <v>427</v>
      </c>
      <c r="E5" s="64" t="s">
        <v>503</v>
      </c>
      <c r="F5" s="65" t="s">
        <v>504</v>
      </c>
      <c r="G5" s="80" t="s">
        <v>427</v>
      </c>
      <c r="H5" s="57"/>
    </row>
    <row r="6" spans="1:8" ht="14.25" x14ac:dyDescent="0.2">
      <c r="A6" s="72" t="s">
        <v>458</v>
      </c>
      <c r="B6" s="73">
        <f>SUM(B7:B11)</f>
        <v>4.5</v>
      </c>
      <c r="C6" s="74">
        <f>SUM(C7:C11)</f>
        <v>2</v>
      </c>
      <c r="D6" s="75">
        <f>SUM(B6:C6)</f>
        <v>6.5</v>
      </c>
      <c r="E6" s="73">
        <f>SUM(E7:E11)</f>
        <v>5.5</v>
      </c>
      <c r="F6" s="74">
        <f>SUM(F7:F11)</f>
        <v>2</v>
      </c>
      <c r="G6" s="75">
        <f>SUM(E6:F6)</f>
        <v>7.5</v>
      </c>
      <c r="H6" s="58"/>
    </row>
    <row r="7" spans="1:8" x14ac:dyDescent="0.2">
      <c r="A7" s="61" t="s">
        <v>254</v>
      </c>
      <c r="B7" s="62">
        <v>1</v>
      </c>
      <c r="C7" s="59"/>
      <c r="D7" s="60">
        <f t="shared" ref="D7:D12" si="0">SUM(B7:C7)</f>
        <v>1</v>
      </c>
      <c r="E7" s="62">
        <v>1</v>
      </c>
      <c r="F7" s="59"/>
      <c r="G7" s="60">
        <f t="shared" ref="G7:G9" si="1">SUM(E7:F7)</f>
        <v>1</v>
      </c>
      <c r="H7" s="58"/>
    </row>
    <row r="8" spans="1:8" x14ac:dyDescent="0.2">
      <c r="A8" s="61" t="s">
        <v>460</v>
      </c>
      <c r="B8" s="63">
        <v>2</v>
      </c>
      <c r="C8" s="59">
        <v>2</v>
      </c>
      <c r="D8" s="60">
        <f t="shared" ref="D8:D9" si="2">SUM(B8:C8)</f>
        <v>4</v>
      </c>
      <c r="E8" s="63">
        <v>2</v>
      </c>
      <c r="F8" s="59">
        <v>2</v>
      </c>
      <c r="G8" s="60">
        <f t="shared" si="1"/>
        <v>4</v>
      </c>
      <c r="H8" s="58"/>
    </row>
    <row r="9" spans="1:8" x14ac:dyDescent="0.2">
      <c r="A9" s="61" t="s">
        <v>501</v>
      </c>
      <c r="B9" s="63"/>
      <c r="C9" s="59"/>
      <c r="D9" s="60">
        <f t="shared" si="2"/>
        <v>0</v>
      </c>
      <c r="E9" s="63">
        <v>1</v>
      </c>
      <c r="F9" s="59"/>
      <c r="G9" s="60">
        <f t="shared" si="1"/>
        <v>1</v>
      </c>
      <c r="H9" s="58"/>
    </row>
    <row r="10" spans="1:8" x14ac:dyDescent="0.2">
      <c r="A10" s="61" t="s">
        <v>508</v>
      </c>
      <c r="B10" s="63">
        <v>1</v>
      </c>
      <c r="C10" s="59"/>
      <c r="D10" s="60">
        <f t="shared" si="0"/>
        <v>1</v>
      </c>
      <c r="E10" s="63">
        <v>1</v>
      </c>
      <c r="F10" s="59"/>
      <c r="G10" s="60">
        <f t="shared" ref="G10:G12" si="3">SUM(E10:F10)</f>
        <v>1</v>
      </c>
      <c r="H10" s="58"/>
    </row>
    <row r="11" spans="1:8" x14ac:dyDescent="0.2">
      <c r="A11" s="61" t="s">
        <v>461</v>
      </c>
      <c r="B11" s="63">
        <v>0.5</v>
      </c>
      <c r="C11" s="59"/>
      <c r="D11" s="60">
        <f t="shared" si="0"/>
        <v>0.5</v>
      </c>
      <c r="E11" s="63">
        <v>0.5</v>
      </c>
      <c r="F11" s="59"/>
      <c r="G11" s="60">
        <f t="shared" si="3"/>
        <v>0.5</v>
      </c>
      <c r="H11" s="58"/>
    </row>
    <row r="12" spans="1:8" ht="15" thickBot="1" x14ac:dyDescent="0.25">
      <c r="A12" s="76" t="s">
        <v>459</v>
      </c>
      <c r="B12" s="77">
        <v>6</v>
      </c>
      <c r="C12" s="78"/>
      <c r="D12" s="79">
        <f t="shared" si="0"/>
        <v>6</v>
      </c>
      <c r="E12" s="77">
        <v>6</v>
      </c>
      <c r="F12" s="78"/>
      <c r="G12" s="79">
        <f t="shared" si="3"/>
        <v>6</v>
      </c>
      <c r="H12" s="58"/>
    </row>
    <row r="13" spans="1:8" s="71" customFormat="1" ht="18" thickBot="1" x14ac:dyDescent="0.25">
      <c r="A13" s="66" t="s">
        <v>18</v>
      </c>
      <c r="B13" s="67">
        <f t="shared" ref="B13:G13" si="4">SUM(B6,B12)</f>
        <v>10.5</v>
      </c>
      <c r="C13" s="68">
        <f t="shared" si="4"/>
        <v>2</v>
      </c>
      <c r="D13" s="69">
        <f t="shared" si="4"/>
        <v>12.5</v>
      </c>
      <c r="E13" s="67">
        <f t="shared" si="4"/>
        <v>11.5</v>
      </c>
      <c r="F13" s="68">
        <f t="shared" si="4"/>
        <v>2</v>
      </c>
      <c r="G13" s="69">
        <f t="shared" si="4"/>
        <v>13.5</v>
      </c>
      <c r="H13" s="70"/>
    </row>
    <row r="14" spans="1:8" x14ac:dyDescent="0.2">
      <c r="A14" s="54"/>
      <c r="B14" s="53"/>
      <c r="C14" s="53"/>
      <c r="D14" s="53"/>
      <c r="E14" s="53"/>
      <c r="F14" s="53"/>
      <c r="G14" s="53"/>
      <c r="H14" s="53"/>
    </row>
    <row r="15" spans="1:8" x14ac:dyDescent="0.2">
      <c r="A15" s="53"/>
      <c r="B15" s="53"/>
      <c r="C15" s="53"/>
      <c r="D15" s="53"/>
      <c r="E15" s="53"/>
      <c r="F15" s="53"/>
      <c r="G15" s="53"/>
      <c r="H15" s="53"/>
    </row>
    <row r="16" spans="1:8" x14ac:dyDescent="0.2">
      <c r="A16" s="53"/>
      <c r="B16" s="53"/>
      <c r="C16" s="53"/>
      <c r="D16" s="53"/>
      <c r="E16" s="53"/>
      <c r="F16" s="53"/>
      <c r="G16" s="53"/>
      <c r="H16" s="53"/>
    </row>
    <row r="17" spans="1:8" x14ac:dyDescent="0.2">
      <c r="A17" s="53"/>
      <c r="B17" s="53"/>
      <c r="C17" s="53"/>
      <c r="D17" s="53"/>
      <c r="E17" s="53"/>
      <c r="F17" s="53"/>
      <c r="G17" s="53"/>
      <c r="H17" s="53"/>
    </row>
    <row r="18" spans="1:8" x14ac:dyDescent="0.2">
      <c r="A18" s="41"/>
      <c r="B18" s="41"/>
      <c r="C18" s="41"/>
      <c r="D18" s="41"/>
      <c r="E18" s="575"/>
      <c r="F18" s="575"/>
      <c r="G18" s="575"/>
      <c r="H18" s="41"/>
    </row>
  </sheetData>
  <mergeCells count="4">
    <mergeCell ref="A4:A5"/>
    <mergeCell ref="B4:D4"/>
    <mergeCell ref="E4:G4"/>
    <mergeCell ref="A1:G1"/>
  </mergeCells>
  <phoneticPr fontId="2" type="noConversion"/>
  <printOptions horizontalCentered="1"/>
  <pageMargins left="0.59055118110236227" right="0.59055118110236227" top="1.0236220472440944" bottom="0.74803149606299213" header="0.43307086614173229" footer="0.31496062992125984"/>
  <pageSetup paperSize="9" scale="99" orientation="portrait" horizontalDpi="120" verticalDpi="72" r:id="rId1"/>
  <headerFooter>
    <oddHeader>&amp;L&amp;"Century Gothic,Normál"BEZENYE Községi Önkormányzat&amp;R&amp;"Century Gothic,Normál"&amp;8 9.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11</vt:i4>
      </vt:variant>
    </vt:vector>
  </HeadingPairs>
  <TitlesOfParts>
    <vt:vector size="21" baseType="lpstr">
      <vt:lpstr>Ktvetési mérleg - 1. mell.</vt:lpstr>
      <vt:lpstr>Műk-felh.mérleg - 2. mell.</vt:lpstr>
      <vt:lpstr>Bevétel össz. - 3. mell.</vt:lpstr>
      <vt:lpstr>Kiadás össz. - 4. mell.</vt:lpstr>
      <vt:lpstr>Beruh.-felúj. (K6-7) - 5. mell.</vt:lpstr>
      <vt:lpstr>Pénze.átadás (K5) - 6. mell.</vt:lpstr>
      <vt:lpstr>Önkormányzat - 7. mell.</vt:lpstr>
      <vt:lpstr>Óvoda - 8. mell.</vt:lpstr>
      <vt:lpstr>Létszám - 9. mell.</vt:lpstr>
      <vt:lpstr>Címrend - 10. mell.</vt:lpstr>
      <vt:lpstr>'Önkormányzat - 7. mell.'!Nyomtatási_cím</vt:lpstr>
      <vt:lpstr>'Beruh.-felúj. (K6-7) - 5. mell.'!Nyomtatási_terület</vt:lpstr>
      <vt:lpstr>'Bevétel össz. - 3. mell.'!Nyomtatási_terület</vt:lpstr>
      <vt:lpstr>'Címrend - 10. mell.'!Nyomtatási_terület</vt:lpstr>
      <vt:lpstr>'Kiadás össz. - 4. mell.'!Nyomtatási_terület</vt:lpstr>
      <vt:lpstr>'Ktvetési mérleg - 1. mell.'!Nyomtatási_terület</vt:lpstr>
      <vt:lpstr>'Létszám - 9. mell.'!Nyomtatási_terület</vt:lpstr>
      <vt:lpstr>'Műk-felh.mérleg - 2. mell.'!Nyomtatási_terület</vt:lpstr>
      <vt:lpstr>'Óvoda - 8. mell.'!Nyomtatási_terület</vt:lpstr>
      <vt:lpstr>'Önkormányzat - 7. mell.'!Nyomtatási_terület</vt:lpstr>
      <vt:lpstr>'Pénze.átadás (K5) - 6. mell.'!Nyomtatási_terület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Igazgatas</cp:lastModifiedBy>
  <cp:lastPrinted>2021-10-13T09:43:06Z</cp:lastPrinted>
  <dcterms:created xsi:type="dcterms:W3CDTF">1997-01-17T14:02:09Z</dcterms:created>
  <dcterms:modified xsi:type="dcterms:W3CDTF">2021-10-14T13:32:02Z</dcterms:modified>
</cp:coreProperties>
</file>